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 s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5" i="1"/>
  <c r="F56" i="1"/>
  <c r="F57" i="1"/>
  <c r="F68" i="1"/>
  <c r="F76" i="1"/>
  <c r="F74" i="1" s="1"/>
  <c r="F72" i="1" s="1"/>
  <c r="F84" i="1"/>
  <c r="F86" i="1"/>
  <c r="F85" i="1" s="1"/>
  <c r="F83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2" i="1"/>
  <c r="F141" i="1" s="1"/>
  <c r="F140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61" i="1"/>
  <c r="F159" i="1" s="1"/>
  <c r="F158" i="1" s="1"/>
  <c r="F157" i="1" s="1"/>
  <c r="F162" i="1"/>
  <c r="F163" i="1"/>
  <c r="F164" i="1"/>
  <c r="F167" i="1"/>
  <c r="F168" i="1"/>
  <c r="F169" i="1"/>
  <c r="F170" i="1"/>
  <c r="F166" i="1" s="1"/>
  <c r="F165" i="1" s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3" i="1"/>
  <c r="F204" i="1" s="1"/>
  <c r="F209" i="1"/>
  <c r="F211" i="1"/>
  <c r="F218" i="1"/>
  <c r="F221" i="1" s="1"/>
  <c r="F219" i="1"/>
  <c r="F220" i="1"/>
  <c r="F228" i="1"/>
  <c r="F229" i="1"/>
  <c r="F230" i="1"/>
  <c r="F231" i="1"/>
  <c r="F237" i="1"/>
  <c r="F238" i="1"/>
  <c r="F239" i="1"/>
  <c r="F240" i="1"/>
  <c r="F248" i="1"/>
  <c r="F258" i="1" s="1"/>
  <c r="F256" i="1"/>
  <c r="F264" i="1"/>
  <c r="F268" i="1"/>
  <c r="F269" i="1"/>
  <c r="F275" i="1"/>
  <c r="F277" i="1"/>
  <c r="F278" i="1"/>
  <c r="F279" i="1"/>
  <c r="F280" i="1"/>
  <c r="F276" i="1" s="1"/>
  <c r="F281" i="1"/>
  <c r="F282" i="1"/>
  <c r="F290" i="1"/>
  <c r="F295" i="1"/>
  <c r="F296" i="1"/>
  <c r="F175" i="1" s="1"/>
  <c r="F120" i="1" l="1"/>
  <c r="F119" i="1" s="1"/>
  <c r="F66" i="1"/>
  <c r="F174" i="1"/>
  <c r="F283" i="1"/>
  <c r="F223" i="1"/>
  <c r="F102" i="1"/>
  <c r="F265" i="1"/>
  <c r="F180" i="1" s="1"/>
  <c r="F41" i="1"/>
  <c r="F31" i="1" s="1"/>
  <c r="F178" i="1" s="1"/>
  <c r="F139" i="1"/>
  <c r="F270" i="1"/>
  <c r="F181" i="1" l="1"/>
  <c r="F182" i="1" s="1"/>
  <c r="F179" i="1"/>
  <c r="F288" i="1"/>
  <c r="F289" i="1" s="1"/>
  <c r="F185" i="1" l="1"/>
</calcChain>
</file>

<file path=xl/sharedStrings.xml><?xml version="1.0" encoding="utf-8"?>
<sst xmlns="http://schemas.openxmlformats.org/spreadsheetml/2006/main" count="656" uniqueCount="429">
  <si>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</si>
  <si>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</si>
  <si>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</si>
  <si>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</si>
  <si>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</si>
  <si>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</si>
  <si>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</si>
  <si>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</si>
  <si>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</si>
  <si>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</si>
  <si>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</si>
  <si>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</si>
  <si>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</si>
  <si>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</si>
  <si>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</si>
  <si>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</si>
  <si>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10. Despesas com Ensino e Pesquisa</t>
  </si>
  <si>
    <t>CONTROLE DO GASTO DE PESSOAL</t>
  </si>
  <si>
    <t>SALDO FINAL = (a) + (b) - (c)</t>
  </si>
  <si>
    <t>9.5 OUTRAS DESPESAS COM INVESTIMENTOS</t>
  </si>
  <si>
    <t>Informação retirada da Relação de Despesa Paga</t>
  </si>
  <si>
    <t>DEVOLUÇÃO DE SUPERÁVIT (CONTRATO PLANO DE INVESTIMENTO AUTORIZADO)</t>
  </si>
  <si>
    <t>9.4 VEÍCULOS</t>
  </si>
  <si>
    <t>Informação retirada do Anexo IV</t>
  </si>
  <si>
    <t>8.5 OUTRAS DESPESAS COM INVESTIMENTOS</t>
  </si>
  <si>
    <t>9.3 OBRAS E CONSTRUÇÕES</t>
  </si>
  <si>
    <t>8.4 VEÍCULOS</t>
  </si>
  <si>
    <t>9.2 MÓVEIS E UTENSÍLIOS</t>
  </si>
  <si>
    <t>8.3 OBRAS E CONSTRUÇÕES</t>
  </si>
  <si>
    <t>9.1 EQUIPAMENTOS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</si>
  <si>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</si>
  <si>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</si>
  <si>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</si>
  <si>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</si>
  <si>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</si>
  <si>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</si>
  <si>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</si>
  <si>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</si>
  <si>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</si>
  <si>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</si>
  <si>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</si>
  <si>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</si>
  <si>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</si>
  <si>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</si>
  <si>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</si>
  <si>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</si>
  <si>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</si>
  <si>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</si>
  <si>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</si>
  <si>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</si>
  <si>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</si>
  <si>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</si>
  <si>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</si>
  <si>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</si>
  <si>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</si>
  <si>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</si>
  <si>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</si>
  <si>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</si>
  <si>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</si>
  <si>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</si>
  <si>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</si>
  <si>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</si>
  <si>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</si>
  <si>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</si>
  <si>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</si>
  <si>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</si>
  <si>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</si>
  <si>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</si>
  <si>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</si>
  <si>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</si>
  <si>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</si>
  <si>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</si>
  <si>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</si>
  <si>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</si>
  <si>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</si>
  <si>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</si>
  <si>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</si>
  <si>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</si>
  <si>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</si>
  <si>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</si>
  <si>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</si>
  <si>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</si>
  <si>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</si>
  <si>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</si>
  <si>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</si>
  <si>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</si>
  <si>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</si>
  <si>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</si>
  <si>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</si>
  <si>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</si>
  <si>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</si>
  <si>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</si>
  <si>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</si>
  <si>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</si>
  <si>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</si>
  <si>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</si>
  <si>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</si>
  <si>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</si>
  <si>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</si>
  <si>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</si>
  <si>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</si>
  <si>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</si>
  <si>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</si>
  <si>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11. Despesa(s) de Competência(s) Anterior(es)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</si>
  <si>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</si>
  <si>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</si>
  <si>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</si>
  <si>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8.4. Outras despesas Investimentos</t>
  </si>
  <si>
    <t>Informação retirada do Anexo IV - Preencher</t>
  </si>
  <si>
    <t>10. Despesa(s) de Competência(s) Anterior(es)</t>
  </si>
  <si>
    <t>8.3. Obras e Construções</t>
  </si>
  <si>
    <t>9. Despesas com Ensino e Pesquisa</t>
  </si>
  <si>
    <t>8.2. Móveis e Utensílios</t>
  </si>
  <si>
    <t xml:space="preserve"> 8. Despesas com Plano de Investimento Autorizado pela SESAU</t>
  </si>
  <si>
    <t>8.1. Equipamentos</t>
  </si>
  <si>
    <t xml:space="preserve">  7.2.4. Reparo e Manutenção de Bens Móveis de Outras Naturezas</t>
  </si>
  <si>
    <t xml:space="preserve">  7.2.3. Reparo e Manutenção de Veículos</t>
  </si>
  <si>
    <t>5.7</t>
  </si>
  <si>
    <t>7.2.4. Reparo e Manutenção de Bens Móveis de Outras Naturezas</t>
  </si>
  <si>
    <t xml:space="preserve">  7.2.2. Reparo e Manutenção de Bens Imóveis</t>
  </si>
  <si>
    <t>5.6</t>
  </si>
  <si>
    <t>7.2.3. Reparo e Manutenção de Veículos</t>
  </si>
  <si>
    <t xml:space="preserve">      7.2.1.4. Outros Reparos e Manutenção de Máquinas e Equipamentos</t>
  </si>
  <si>
    <t>5.4</t>
  </si>
  <si>
    <t>7.2.2. Reparo e Manutenção de Bens Imóveis</t>
  </si>
  <si>
    <t xml:space="preserve">      7.2.1.3. Engenharia Clínica</t>
  </si>
  <si>
    <t>5.5</t>
  </si>
  <si>
    <t>7.2.1.4. Outros Reparos e Manutenção de Máquinas e Equipamentos</t>
  </si>
  <si>
    <t xml:space="preserve">      7.2.1.2. Equipamentos de Informática</t>
  </si>
  <si>
    <t>7.2.1.3. Engenharia Clínica</t>
  </si>
  <si>
    <t xml:space="preserve">      7.2.1.1. Equipamentos Médico-Hospitalar</t>
  </si>
  <si>
    <t>7.2.1.2. Equipamentos de Informática</t>
  </si>
  <si>
    <t xml:space="preserve">  7.2.1. Reparo e Manutenção de Máquinas e Equipamentos</t>
  </si>
  <si>
    <t>7.2.1.1. Equipamentos Médico-Hospitalar</t>
  </si>
  <si>
    <t>7.2 Manutenção (Pessoa Jurídica)</t>
  </si>
  <si>
    <t xml:space="preserve">  7.1.3. Reparo e Manutenção de Bens Imóveis</t>
  </si>
  <si>
    <t xml:space="preserve">  7.1.2. Reparo e Manutenção de Bens Móveis de Outras Naturezas</t>
  </si>
  <si>
    <t>4.5</t>
  </si>
  <si>
    <t>7.1.3. Reparo e Manutenção de Bens Imóveis</t>
  </si>
  <si>
    <t xml:space="preserve">      7.1.1.3. Outros Reparos e Manutenção de Equipamentos</t>
  </si>
  <si>
    <t>4.4</t>
  </si>
  <si>
    <t>7.1.2. Reparo e Manutenção de Bens Móveis de Outras Naturezas</t>
  </si>
  <si>
    <t xml:space="preserve">      7.1.1.2. Equipamentos de Informática</t>
  </si>
  <si>
    <t>4.3</t>
  </si>
  <si>
    <t>7.1.1.3. Outros Reparos e Manutenção de Equipamentos</t>
  </si>
  <si>
    <t xml:space="preserve">      7.1.1.1. Equipamentos Médico-Hospitalar</t>
  </si>
  <si>
    <t>7.1.1.2. Equipamentos de Informática</t>
  </si>
  <si>
    <t xml:space="preserve">  7.1.1. Reparo e Manutenção de Equipamentos</t>
  </si>
  <si>
    <t>7.1.1.1. Equipamentos Médico-Hospitalar</t>
  </si>
  <si>
    <t>7.1 Manutenção (Pessoa Física)</t>
  </si>
  <si>
    <t>7. Manutenção</t>
  </si>
  <si>
    <t>Informação retirada do RPA</t>
  </si>
  <si>
    <t xml:space="preserve">    6.3.2.3. Outros Serviços</t>
  </si>
  <si>
    <t xml:space="preserve">    6.3.2.2. Apoio Administrativo, Técnico e Operacional</t>
  </si>
  <si>
    <t>4.99</t>
  </si>
  <si>
    <t>6.3.2.3. Outros Serviços</t>
  </si>
  <si>
    <t xml:space="preserve">    6.3.2.1. Técnico Profissional (Nível Superior)</t>
  </si>
  <si>
    <t>4.7</t>
  </si>
  <si>
    <t>6.3.2.2. Tecnico Operacional (Nível Médio / Elementar)</t>
  </si>
  <si>
    <t xml:space="preserve">    6.3.2. Pessoa Física</t>
  </si>
  <si>
    <t>4.1</t>
  </si>
  <si>
    <t>6.3.2.1. Técnico Profissional (Nível Superior)</t>
  </si>
  <si>
    <t xml:space="preserve">        6.3.1.9. Outras Pessoas Jurídicas</t>
  </si>
  <si>
    <t xml:space="preserve">        6.3.1.8. Limpeza</t>
  </si>
  <si>
    <t>5.99</t>
  </si>
  <si>
    <t>6.3.1.9. Outras Pessoas Jurídicas</t>
  </si>
  <si>
    <t xml:space="preserve">        6.3.1.7. Dedetização</t>
  </si>
  <si>
    <t>5.23</t>
  </si>
  <si>
    <t>6.3.1.8. Limpeza</t>
  </si>
  <si>
    <t xml:space="preserve">        6.3.1.6. Serviços Técnicos Profissionais</t>
  </si>
  <si>
    <t>5.10</t>
  </si>
  <si>
    <t>6.3.1.7. Dedetização</t>
  </si>
  <si>
    <t xml:space="preserve">        6.3.1.5. Consultorias e Treinamentos</t>
  </si>
  <si>
    <t>5.2</t>
  </si>
  <si>
    <t>6.3.1.6. Serviços Técnicos Profissionais</t>
  </si>
  <si>
    <t xml:space="preserve">        6.3.1.4. Vigilância</t>
  </si>
  <si>
    <t>6.3.1.5. Consultorias e Treinamentos</t>
  </si>
  <si>
    <t xml:space="preserve">        6.3.1.3. Manutenção/Aluguel/Uso de Sistemas ou Softwares</t>
  </si>
  <si>
    <t>5.22</t>
  </si>
  <si>
    <t>6.3.1.4. Vigilância</t>
  </si>
  <si>
    <t xml:space="preserve">        6.3.1.2. Coleta de Lixo Hospitalar</t>
  </si>
  <si>
    <t>5.17</t>
  </si>
  <si>
    <t>6.3.1.3. Manutenção/Aluguel/Uso de Sistemas ou Softwares</t>
  </si>
  <si>
    <t xml:space="preserve">             6.3.1.1.3. Outros Serviços Domésticos</t>
  </si>
  <si>
    <t>6.3.1.2. Coleta de Lixo Hospitalar</t>
  </si>
  <si>
    <t xml:space="preserve">             6.3.1.1.2.  Serviços de Cozinha e Copeira</t>
  </si>
  <si>
    <t>5.15</t>
  </si>
  <si>
    <t>6.3.1.1.3. Outros Serviços Domésticos</t>
  </si>
  <si>
    <t xml:space="preserve">             6.3.1.1.1. Lavanderia</t>
  </si>
  <si>
    <t>6.3.1.1.2.Serviços de Cozinha e Copeira</t>
  </si>
  <si>
    <t xml:space="preserve">        6.3.1.1. Serviços Domésticos</t>
  </si>
  <si>
    <t>6.3.1.1.1. Lavanderia</t>
  </si>
  <si>
    <t xml:space="preserve">    6.3.1. Pessoa Jurídica</t>
  </si>
  <si>
    <t xml:space="preserve">  6.3. Administrativos</t>
  </si>
  <si>
    <t xml:space="preserve">    6.2.3. Cooperativas</t>
  </si>
  <si>
    <t xml:space="preserve">    6.2.2. Pessoa Física</t>
  </si>
  <si>
    <t>5.16</t>
  </si>
  <si>
    <t>6.2.3. Cooperativas</t>
  </si>
  <si>
    <t xml:space="preserve">    6.2.1. Pessoa Jurídica</t>
  </si>
  <si>
    <t>4.6</t>
  </si>
  <si>
    <t>6.2.2. Pessoa Física</t>
  </si>
  <si>
    <t xml:space="preserve">  6.2. Assistência Odontológica</t>
  </si>
  <si>
    <t>6.2.1. Pessoa Jurídica</t>
  </si>
  <si>
    <t xml:space="preserve">        6.1.3.2. Outros profissionais de saúde</t>
  </si>
  <si>
    <t xml:space="preserve">        6.1.3.1. Médicos</t>
  </si>
  <si>
    <t>6.1.3.2. Outros profissionais de saúde</t>
  </si>
  <si>
    <t xml:space="preserve">    6.1.3. Cooperativas</t>
  </si>
  <si>
    <t>6.1.3.1. Médicos</t>
  </si>
  <si>
    <t xml:space="preserve">        6.1.2.3. Farmacêutico</t>
  </si>
  <si>
    <t xml:space="preserve">        6.1.2.2. Outros profissionais de saúde</t>
  </si>
  <si>
    <t>6.1.2.3. Farmacêutico</t>
  </si>
  <si>
    <t xml:space="preserve">        6.1.2.1. Médicos</t>
  </si>
  <si>
    <t>6.1.2.2. Outros profissionais de saúde</t>
  </si>
  <si>
    <t xml:space="preserve">    6.1.2. Pessoa Física</t>
  </si>
  <si>
    <t>6.1.2.1. Médicos</t>
  </si>
  <si>
    <t xml:space="preserve">        6.1.1.6. Outras Pessoas Jurídicas</t>
  </si>
  <si>
    <t xml:space="preserve">        6.1.1.5. Locação de Ambulâncias</t>
  </si>
  <si>
    <t>6.1.1.6. Outras Pessoas Jurídicas</t>
  </si>
  <si>
    <t xml:space="preserve">        6.1.1.4. Alimentação/Dietas</t>
  </si>
  <si>
    <t>5.8</t>
  </si>
  <si>
    <t>6.1.1.5. Locação de Ambulâncias</t>
  </si>
  <si>
    <t xml:space="preserve">        6.1.1.3. Laboratório</t>
  </si>
  <si>
    <t>5.11</t>
  </si>
  <si>
    <t>6.1.1.4. Alimentação/Dietas</t>
  </si>
  <si>
    <t xml:space="preserve">        6.1.1.2. Outros profissionais de saúde</t>
  </si>
  <si>
    <t>6.1.1.3. Laboratório</t>
  </si>
  <si>
    <t xml:space="preserve">        6.1.1.1. Médicos</t>
  </si>
  <si>
    <t>6.1.1.2. Outros profissionais de saúde</t>
  </si>
  <si>
    <t xml:space="preserve">    6.1.1. Pessoa Jurídica</t>
  </si>
  <si>
    <t>6.1.1.1. Médicos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</si>
  <si>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</si>
  <si>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</si>
  <si>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</si>
  <si>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 xml:space="preserve">      5.7.1. Outras Despesas Gerais (Pessoa Física)</t>
  </si>
  <si>
    <t>5.7.2. Outras Despesas Gerais (Pessoa Juridica)</t>
  </si>
  <si>
    <t xml:space="preserve">  5.7. Outras Despesas Gerais</t>
  </si>
  <si>
    <t>5.7.1. Outras Despesas Gerais (Pessoa Física)</t>
  </si>
  <si>
    <t xml:space="preserve">  5.6. Serviços Judiciais e Cartoriais</t>
  </si>
  <si>
    <t xml:space="preserve">  5.5. Serviço Gráficos, de Encadernação e de Emolduração</t>
  </si>
  <si>
    <t>5.20</t>
  </si>
  <si>
    <t>5.6. Serviços Judiciais e Cartoriais</t>
  </si>
  <si>
    <t xml:space="preserve">      5.4.5. Locação de Veículos Automotores (Pessoa Jurídica) (Exceto Ambulância)</t>
  </si>
  <si>
    <t>5.19</t>
  </si>
  <si>
    <t>5.5. Serviço Gráficos, de Encadernação e de Emolduração</t>
  </si>
  <si>
    <t xml:space="preserve">      5.4.4. Locação de Equipamentos Médico-Hospitalares (Pessoa Jurídica)</t>
  </si>
  <si>
    <t>5.4.5. Locação de Veículos Automotores (Pessoa Jurídica) (Exceto Ambulância)</t>
  </si>
  <si>
    <t xml:space="preserve">      5.4.3. Locação de Máquinas e Equipamentos (Pessoa Jurídica)</t>
  </si>
  <si>
    <t>5.1</t>
  </si>
  <si>
    <t>5.4.4. Locação de Equipamentos Médico-Hospitalares (Pessoa Jurídica)</t>
  </si>
  <si>
    <t xml:space="preserve">      5.4.2. Locação de Imóvel (Pessoa Jurídica)</t>
  </si>
  <si>
    <t>5.3</t>
  </si>
  <si>
    <t>5.4.3. Locação de Máquinas e Equipamentos (Pessoa Jurídica)</t>
  </si>
  <si>
    <t xml:space="preserve">      5.4.1. Locação de Imóvel (Pessoa Física)</t>
  </si>
  <si>
    <t>5.26</t>
  </si>
  <si>
    <t>5.4.2. Locação de Imóvel (Pessoa Jurídica)</t>
  </si>
  <si>
    <t xml:space="preserve">  5.4. Alugueis/Locações</t>
  </si>
  <si>
    <t>4.2</t>
  </si>
  <si>
    <t>5.4.1. Locação de Imóvel (Pessoa Física)</t>
  </si>
  <si>
    <t xml:space="preserve">  5.3. Energia Elétrica</t>
  </si>
  <si>
    <t xml:space="preserve">  5.2. Água</t>
  </si>
  <si>
    <t>5.12</t>
  </si>
  <si>
    <t>5.3. Energia Elétrica</t>
  </si>
  <si>
    <t xml:space="preserve">      5.1.2. Telefonia Fixa/Internet</t>
  </si>
  <si>
    <t>5.13</t>
  </si>
  <si>
    <t>5.2. Água</t>
  </si>
  <si>
    <t xml:space="preserve">      5.1.1. Telefonia Móvel</t>
  </si>
  <si>
    <t>5.18</t>
  </si>
  <si>
    <t>5.1.2. Telefonia Fixa/Internet</t>
  </si>
  <si>
    <t xml:space="preserve">  5.1. Telefonia/Internet</t>
  </si>
  <si>
    <t>5.9</t>
  </si>
  <si>
    <t>5.1.1. Telefonia Móvel</t>
  </si>
  <si>
    <t>5. Gerais</t>
  </si>
  <si>
    <t>DESPESAS OPERACIONAIS (continuação)</t>
  </si>
  <si>
    <t xml:space="preserve"> </t>
  </si>
  <si>
    <t xml:space="preserve">    4.3.2. Tarifas</t>
  </si>
  <si>
    <t xml:space="preserve">    4.3.1. Taxa de Manutenção de Conta</t>
  </si>
  <si>
    <t>5.25</t>
  </si>
  <si>
    <t>4.3.2. Tarifas</t>
  </si>
  <si>
    <t xml:space="preserve">  4.3. Despesas Bancárias (Taxa de Manutenção/Tarifas)</t>
  </si>
  <si>
    <t>4.3.1. Taxa de Manutenção de Conta</t>
  </si>
  <si>
    <t xml:space="preserve">    4.2.2. Contribuições</t>
  </si>
  <si>
    <t xml:space="preserve">    4.2.1. Taxas</t>
  </si>
  <si>
    <t>4.2.2. Contribuições</t>
  </si>
  <si>
    <t xml:space="preserve">  4.2. Tributos (Taxas e Contribuições)</t>
  </si>
  <si>
    <t>4.2.1. Taxas</t>
  </si>
  <si>
    <t xml:space="preserve">  4.1. Seguros (Imóvel e veículos)</t>
  </si>
  <si>
    <t>4. Seguros/Tributos/Despesas Bancárias</t>
  </si>
  <si>
    <t>5.21</t>
  </si>
  <si>
    <t>4.1. Seguros (Imóvel e veículos)</t>
  </si>
  <si>
    <t>Informação retirada da memória de cálculo do estoque</t>
  </si>
  <si>
    <t xml:space="preserve">  3.8. Outras Despesas com Materiais Diversos</t>
  </si>
  <si>
    <t xml:space="preserve">  3.7. Tecidos, Fardamentos e EPI</t>
  </si>
  <si>
    <t>3.99</t>
  </si>
  <si>
    <t xml:space="preserve">3.8. Outras Despesas com Materiais Diversos </t>
  </si>
  <si>
    <t xml:space="preserve">             3.6.2.4. Outros Materiais de Manutenção de Bem Móvel</t>
  </si>
  <si>
    <t>3.8</t>
  </si>
  <si>
    <t xml:space="preserve">3.7. Tecidos, Fardamentos e EPI </t>
  </si>
  <si>
    <t xml:space="preserve">             3.6.2.3. Equipamento Médico-Hospitalar</t>
  </si>
  <si>
    <t xml:space="preserve">3.6.2.4. Outros materiais de Manutenção de Bem Móvel </t>
  </si>
  <si>
    <t xml:space="preserve">                  3.6.2.2.2. Outros Materiais de Manutenção de Veículos</t>
  </si>
  <si>
    <t>3.10</t>
  </si>
  <si>
    <t xml:space="preserve">3.6.2.3. Equipamento Médico-Hospitalar </t>
  </si>
  <si>
    <t xml:space="preserve">                  3.6.2.2.1. Lubrificantes Veiculares</t>
  </si>
  <si>
    <t xml:space="preserve">3.6.2.2.2. Outros Materiais de Manutenção de Veículos </t>
  </si>
  <si>
    <t xml:space="preserve">             3.6.2.2.  Manutenção de Veículos</t>
  </si>
  <si>
    <t>3.1</t>
  </si>
  <si>
    <t xml:space="preserve">3.6.2.2.1. Lubrificantes Veiculares </t>
  </si>
  <si>
    <t xml:space="preserve">             3.6.2.1. Suprimentos de Informática</t>
  </si>
  <si>
    <t xml:space="preserve">      3.6.2.  Manutenção de Bem Móvel</t>
  </si>
  <si>
    <t xml:space="preserve">3.6.2.1. Equipamentos de Informática 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</si>
  <si>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</si>
  <si>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3.6. Material de Manutenção</t>
  </si>
  <si>
    <t>3.9</t>
  </si>
  <si>
    <t xml:space="preserve">3.6.1. Manutenção de Bem Imóvel </t>
  </si>
  <si>
    <t xml:space="preserve">  3.5. GLP</t>
  </si>
  <si>
    <t xml:space="preserve">  3.4. Combustível</t>
  </si>
  <si>
    <t>3.2</t>
  </si>
  <si>
    <t xml:space="preserve">3.5. GLP </t>
  </si>
  <si>
    <t xml:space="preserve">  3.3. Material Expediente</t>
  </si>
  <si>
    <t xml:space="preserve">3.4. Combustível </t>
  </si>
  <si>
    <t xml:space="preserve">  3.2. Material/Gêneros Alimentícios</t>
  </si>
  <si>
    <t>3.6</t>
  </si>
  <si>
    <t xml:space="preserve">3.3. Material Expediente </t>
  </si>
  <si>
    <t xml:space="preserve">  3.1. Material de Higienização e Limpeza</t>
  </si>
  <si>
    <t>3.3</t>
  </si>
  <si>
    <t xml:space="preserve">3.2. Material/Gêneros Alimentícios </t>
  </si>
  <si>
    <t>3. Materiais/Consumos Diversos</t>
  </si>
  <si>
    <t>3.7</t>
  </si>
  <si>
    <t xml:space="preserve">3.1. Material de Higienização e Limpeza </t>
  </si>
  <si>
    <t xml:space="preserve">  2.8. Outras Despesas com Insumos Assistenciais</t>
  </si>
  <si>
    <t xml:space="preserve">  2.7. Material laboratorial</t>
  </si>
  <si>
    <t xml:space="preserve">2.8. Outras Despesas com Insumos Assistenciais </t>
  </si>
  <si>
    <t xml:space="preserve">  2.6. Material de uso odontológico</t>
  </si>
  <si>
    <t>3.11</t>
  </si>
  <si>
    <t xml:space="preserve">2.7. Material laboratorial </t>
  </si>
  <si>
    <t xml:space="preserve">  2.5. OPME (Orteses, Próteses e Materiais Especiais)</t>
  </si>
  <si>
    <t>3.5</t>
  </si>
  <si>
    <t xml:space="preserve">2.6. Material de uso odontológico </t>
  </si>
  <si>
    <t xml:space="preserve">  2.4. Gases Medicinais</t>
  </si>
  <si>
    <t>3.13</t>
  </si>
  <si>
    <t xml:space="preserve">2.5. OPME (Orteses, Próteses e Materiais Especiais) </t>
  </si>
  <si>
    <t xml:space="preserve">  2.3. Dietas Industrializadas</t>
  </si>
  <si>
    <t xml:space="preserve">2.4. Gases Medicinais </t>
  </si>
  <si>
    <t xml:space="preserve">  2.2. Medicamentos</t>
  </si>
  <si>
    <t xml:space="preserve">2.3. Dietas Industrializadas </t>
  </si>
  <si>
    <t xml:space="preserve">  2.1. Materiais Descartáveis/Materiais de Penso</t>
  </si>
  <si>
    <t>3.4</t>
  </si>
  <si>
    <t xml:space="preserve">2.2. Medicamentos </t>
  </si>
  <si>
    <t>2. Insumos Assistenciais</t>
  </si>
  <si>
    <t>3.12</t>
  </si>
  <si>
    <t xml:space="preserve">2.1. Materiais Descartáveis/Materiais de Penso 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</si>
  <si>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</si>
  <si>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</si>
  <si>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</si>
  <si>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</si>
  <si>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</si>
  <si>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</si>
  <si>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</si>
  <si>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</si>
  <si>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</si>
  <si>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</si>
  <si>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</si>
  <si>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</si>
  <si>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</si>
  <si>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</si>
  <si>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</si>
  <si>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</si>
  <si>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</si>
  <si>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</si>
  <si>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</si>
  <si>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</si>
  <si>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</si>
  <si>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</si>
  <si>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</si>
  <si>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</si>
  <si>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</si>
  <si>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</si>
  <si>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</si>
  <si>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</si>
  <si>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</si>
  <si>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</si>
  <si>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</si>
  <si>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</si>
  <si>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</si>
  <si>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</si>
  <si>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</si>
  <si>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</si>
  <si>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</si>
  <si>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</si>
  <si>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</si>
  <si>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</si>
  <si>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</si>
  <si>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</si>
  <si>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</si>
  <si>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</si>
  <si>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</si>
  <si>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</si>
  <si>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</si>
  <si>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</si>
  <si>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</si>
  <si>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</si>
  <si>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</si>
  <si>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</si>
  <si>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</si>
  <si>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</si>
  <si>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</si>
  <si>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</si>
  <si>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</si>
  <si>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</si>
  <si>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</si>
  <si>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</si>
  <si>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</si>
  <si>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</si>
  <si>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</si>
  <si>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ADRIANA BEZERRA</t>
  </si>
  <si>
    <t>UPAE- Arruda - Deputado Antônio Luiz Filho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</si>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</sst>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23812</xdr:rowOff>
    </xdr:from>
    <xdr:ext cx="1131094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3812"/>
          <a:ext cx="1131094" cy="9906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9656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9656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9656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965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MAIO.2022/CGM/13.2%20PCF%20PCR%2005.2022%20Vers&#227;o%20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>
        <row r="20">
          <cell r="F20">
            <v>49388.593240000002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14390.77</v>
          </cell>
          <cell r="F6">
            <v>1151.2616</v>
          </cell>
          <cell r="G6">
            <v>143.9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1960.77</v>
          </cell>
          <cell r="F9">
            <v>156.86160000000001</v>
          </cell>
        </row>
        <row r="10">
          <cell r="D10">
            <v>0</v>
          </cell>
          <cell r="F10">
            <v>0</v>
          </cell>
        </row>
        <row r="12">
          <cell r="D12">
            <v>9829.48</v>
          </cell>
          <cell r="F12">
            <v>284.13040000000001</v>
          </cell>
          <cell r="G12">
            <v>35.51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2474.0000000000005</v>
          </cell>
        </row>
        <row r="97">
          <cell r="D97">
            <v>18165.674799999997</v>
          </cell>
        </row>
        <row r="98">
          <cell r="D98">
            <v>2274.98</v>
          </cell>
        </row>
        <row r="101">
          <cell r="C101">
            <v>19187.38</v>
          </cell>
        </row>
      </sheetData>
      <sheetData sheetId="6">
        <row r="16">
          <cell r="C16">
            <v>2.2471910112359552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35793.770000000004</v>
          </cell>
        </row>
        <row r="75">
          <cell r="D75">
            <v>37672.359999999993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3987.48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1247.8800000000001</v>
          </cell>
        </row>
        <row r="8">
          <cell r="K8">
            <v>0</v>
          </cell>
        </row>
      </sheetData>
      <sheetData sheetId="9"/>
      <sheetData sheetId="10">
        <row r="1">
          <cell r="Y1">
            <v>67617.97</v>
          </cell>
        </row>
        <row r="2">
          <cell r="Y2">
            <v>58777.77</v>
          </cell>
        </row>
        <row r="3">
          <cell r="Y3">
            <v>100157.44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203383.27000000002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8773.7099999999991</v>
          </cell>
        </row>
        <row r="12">
          <cell r="D12" t="str">
            <v xml:space="preserve"> 1.4. Benefícios</v>
          </cell>
          <cell r="N12">
            <v>12287.2</v>
          </cell>
        </row>
        <row r="13">
          <cell r="D13" t="str">
            <v xml:space="preserve"> 1.4. Benefícios</v>
          </cell>
          <cell r="N13">
            <v>278</v>
          </cell>
        </row>
        <row r="14">
          <cell r="D14" t="str">
            <v xml:space="preserve"> 2.1. Materiais Descartáveis/Materiais de Penso </v>
          </cell>
          <cell r="N14">
            <v>1368.9</v>
          </cell>
        </row>
        <row r="15">
          <cell r="D15" t="str">
            <v xml:space="preserve"> 2.1. Materiais Descartáveis/Materiais de Penso </v>
          </cell>
          <cell r="N15">
            <v>465.47</v>
          </cell>
        </row>
        <row r="16">
          <cell r="D16" t="str">
            <v xml:space="preserve"> 2.1. Materiais Descartáveis/Materiais de Penso </v>
          </cell>
          <cell r="N16">
            <v>3870</v>
          </cell>
        </row>
        <row r="17">
          <cell r="D17" t="str">
            <v xml:space="preserve"> 2.1. Materiais Descartáveis/Materiais de Penso </v>
          </cell>
          <cell r="N17">
            <v>1101.5999999999999</v>
          </cell>
        </row>
        <row r="18">
          <cell r="D18" t="str">
            <v xml:space="preserve"> 2.2. Medicamentos </v>
          </cell>
          <cell r="N18">
            <v>70</v>
          </cell>
        </row>
        <row r="19">
          <cell r="D19" t="str">
            <v xml:space="preserve"> 2.2. Medicamentos </v>
          </cell>
          <cell r="N19">
            <v>1169.6300000000001</v>
          </cell>
        </row>
        <row r="20">
          <cell r="D20" t="str">
            <v xml:space="preserve"> 2.2. Medicamentos </v>
          </cell>
          <cell r="N20">
            <v>235</v>
          </cell>
        </row>
        <row r="21">
          <cell r="D21" t="str">
            <v xml:space="preserve"> 2.2. Medicamentos </v>
          </cell>
          <cell r="N21">
            <v>220</v>
          </cell>
        </row>
        <row r="22">
          <cell r="D22" t="str">
            <v xml:space="preserve"> 2.2. Medicamentos </v>
          </cell>
          <cell r="N22">
            <v>276.2</v>
          </cell>
        </row>
        <row r="23">
          <cell r="D23" t="str">
            <v xml:space="preserve"> 2.4. Gases Medicinais </v>
          </cell>
          <cell r="N23">
            <v>132.25</v>
          </cell>
        </row>
        <row r="24">
          <cell r="D24" t="str">
            <v xml:space="preserve"> 2.4. Gases Medicinais </v>
          </cell>
          <cell r="N24">
            <v>66.12</v>
          </cell>
        </row>
        <row r="25">
          <cell r="D25" t="str">
            <v xml:space="preserve"> 2.4. Gases Medicinais </v>
          </cell>
          <cell r="N25">
            <v>66.12</v>
          </cell>
        </row>
        <row r="26">
          <cell r="D26" t="str">
            <v xml:space="preserve"> 2.4. Gases Medicinais </v>
          </cell>
          <cell r="N26">
            <v>66.12</v>
          </cell>
        </row>
        <row r="27">
          <cell r="D27" t="str">
            <v xml:space="preserve"> 2.4. Gases Medicinais </v>
          </cell>
          <cell r="N27">
            <v>132.25</v>
          </cell>
        </row>
        <row r="28">
          <cell r="D28" t="str">
            <v xml:space="preserve"> 2.4. Gases Medicinais </v>
          </cell>
          <cell r="N28">
            <v>66.12</v>
          </cell>
        </row>
        <row r="29">
          <cell r="D29" t="str">
            <v xml:space="preserve"> 2.4. Gases Medicinais </v>
          </cell>
          <cell r="N29">
            <v>66.12</v>
          </cell>
        </row>
        <row r="30">
          <cell r="D30" t="str">
            <v xml:space="preserve"> 2.4. Gases Medicinais </v>
          </cell>
          <cell r="N30">
            <v>66.12</v>
          </cell>
        </row>
        <row r="31">
          <cell r="D31" t="str">
            <v xml:space="preserve"> 2.8. Outras Despesas com Insumos Assistenciais </v>
          </cell>
          <cell r="N31">
            <v>1799.98</v>
          </cell>
        </row>
        <row r="32">
          <cell r="D32" t="str">
            <v xml:space="preserve"> 3.1. Material de Higienização e Limpeza </v>
          </cell>
          <cell r="N32">
            <v>1389.1</v>
          </cell>
        </row>
        <row r="33">
          <cell r="D33" t="str">
            <v xml:space="preserve"> 3.1. Material de Higienização e Limpeza </v>
          </cell>
          <cell r="N33">
            <v>237.6</v>
          </cell>
        </row>
        <row r="34">
          <cell r="D34" t="str">
            <v xml:space="preserve"> 3.1. Material de Higienização e Limpeza </v>
          </cell>
          <cell r="N34">
            <v>420</v>
          </cell>
        </row>
        <row r="35">
          <cell r="D35" t="str">
            <v xml:space="preserve"> 3.1. Material de Higienização e Limpeza </v>
          </cell>
          <cell r="N35">
            <v>210</v>
          </cell>
        </row>
        <row r="36">
          <cell r="D36" t="str">
            <v xml:space="preserve"> 3.1. Material de Higienização e Limpeza </v>
          </cell>
          <cell r="N36">
            <v>260</v>
          </cell>
        </row>
        <row r="37">
          <cell r="D37" t="str">
            <v xml:space="preserve"> 3.2. Material/Gêneros Alimentícios </v>
          </cell>
          <cell r="N37">
            <v>154.84</v>
          </cell>
        </row>
        <row r="38">
          <cell r="D38" t="str">
            <v xml:space="preserve"> 3.2. Material/Gêneros Alimentícios </v>
          </cell>
          <cell r="N38">
            <v>388.5</v>
          </cell>
        </row>
        <row r="39">
          <cell r="D39" t="str">
            <v xml:space="preserve"> 3.2. Material/Gêneros Alimentícios </v>
          </cell>
          <cell r="N39">
            <v>304.20999999999998</v>
          </cell>
        </row>
        <row r="40">
          <cell r="D40" t="str">
            <v xml:space="preserve"> 3.3. Material Expediente </v>
          </cell>
          <cell r="N40">
            <v>1540.5</v>
          </cell>
        </row>
        <row r="41">
          <cell r="D41" t="str">
            <v xml:space="preserve"> 3.3. Material Expediente </v>
          </cell>
          <cell r="N41">
            <v>28</v>
          </cell>
        </row>
        <row r="42">
          <cell r="D42" t="str">
            <v xml:space="preserve"> 3.3. Material Expediente </v>
          </cell>
          <cell r="N42">
            <v>113.7</v>
          </cell>
        </row>
        <row r="43">
          <cell r="D43" t="str">
            <v xml:space="preserve"> 3.3. Material Expediente </v>
          </cell>
          <cell r="N43">
            <v>1156.75</v>
          </cell>
        </row>
        <row r="44">
          <cell r="D44" t="str">
            <v xml:space="preserve"> 3.3. Material Expediente </v>
          </cell>
          <cell r="N44">
            <v>1109.1500000000001</v>
          </cell>
        </row>
        <row r="45">
          <cell r="D45" t="str">
            <v xml:space="preserve"> 3.3. Material Expediente </v>
          </cell>
          <cell r="N45">
            <v>245.25</v>
          </cell>
        </row>
        <row r="46">
          <cell r="D46" t="str">
            <v xml:space="preserve"> 3.3. Material Expediente </v>
          </cell>
          <cell r="N46">
            <v>359</v>
          </cell>
        </row>
        <row r="47">
          <cell r="D47" t="str">
            <v xml:space="preserve"> 3.3. Material Expediente </v>
          </cell>
          <cell r="N47">
            <v>370</v>
          </cell>
        </row>
        <row r="48">
          <cell r="D48" t="str">
            <v xml:space="preserve"> 3.3. Material Expediente </v>
          </cell>
          <cell r="N48">
            <v>185</v>
          </cell>
        </row>
        <row r="49">
          <cell r="D49" t="str">
            <v xml:space="preserve">3.6.1. Manutenção de Bem Imóvel </v>
          </cell>
          <cell r="N49">
            <v>120</v>
          </cell>
        </row>
        <row r="50">
          <cell r="D50" t="str">
            <v xml:space="preserve">3.6.1. Manutenção de Bem Imóvel </v>
          </cell>
          <cell r="N50">
            <v>73.900000000000006</v>
          </cell>
        </row>
        <row r="51">
          <cell r="D51" t="str">
            <v xml:space="preserve">3.6.1. Manutenção de Bem Imóvel </v>
          </cell>
          <cell r="N51">
            <v>1004</v>
          </cell>
        </row>
        <row r="52">
          <cell r="D52" t="str">
            <v xml:space="preserve">3.6.1. Manutenção de Bem Imóvel </v>
          </cell>
          <cell r="N52">
            <v>90</v>
          </cell>
        </row>
        <row r="53">
          <cell r="D53" t="str">
            <v xml:space="preserve">3.6.1. Manutenção de Bem Imóvel </v>
          </cell>
          <cell r="N53">
            <v>103</v>
          </cell>
        </row>
        <row r="54">
          <cell r="D54" t="str">
            <v xml:space="preserve">3.6.2.1. Suprimentos de Informática </v>
          </cell>
          <cell r="N54">
            <v>1555.55</v>
          </cell>
        </row>
        <row r="55">
          <cell r="D55" t="str">
            <v xml:space="preserve">3.7. Tecidos, Fardamentos e EPI </v>
          </cell>
          <cell r="N55">
            <v>96.7</v>
          </cell>
        </row>
        <row r="56">
          <cell r="D56" t="str">
            <v xml:space="preserve">3.7. Tecidos, Fardamentos e EPI </v>
          </cell>
          <cell r="N56">
            <v>167.95</v>
          </cell>
        </row>
        <row r="57">
          <cell r="D57" t="str">
            <v xml:space="preserve">3.8. Outras Despesas com Materiais Diversos </v>
          </cell>
          <cell r="N57">
            <v>231</v>
          </cell>
        </row>
        <row r="58">
          <cell r="D58" t="str">
            <v xml:space="preserve">3.8. Outras Despesas com Materiais Diversos </v>
          </cell>
          <cell r="N58">
            <v>100</v>
          </cell>
        </row>
        <row r="59">
          <cell r="D59" t="str">
            <v>4.2.1. Taxas</v>
          </cell>
          <cell r="N59">
            <v>214.19</v>
          </cell>
        </row>
        <row r="60">
          <cell r="D60" t="str">
            <v>4.3.1. Taxa de Manutenção de Conta</v>
          </cell>
          <cell r="N60">
            <v>296</v>
          </cell>
        </row>
        <row r="61">
          <cell r="D61" t="str">
            <v>4.3.2. Tarifas</v>
          </cell>
          <cell r="N61">
            <v>523.9</v>
          </cell>
        </row>
        <row r="62">
          <cell r="D62" t="str">
            <v>5.1.1. Telefonia Móvel</v>
          </cell>
          <cell r="N62">
            <v>260.61</v>
          </cell>
        </row>
        <row r="63">
          <cell r="D63" t="str">
            <v>5.1.2. Telefonia Fixa/Internet</v>
          </cell>
          <cell r="N63">
            <v>205.87</v>
          </cell>
        </row>
        <row r="64">
          <cell r="D64" t="str">
            <v>5.1.2. Telefonia Fixa/Internet</v>
          </cell>
          <cell r="N64">
            <v>854.71</v>
          </cell>
        </row>
        <row r="65">
          <cell r="D65" t="str">
            <v>5.1.2. Telefonia Fixa/Internet</v>
          </cell>
          <cell r="N65">
            <v>342</v>
          </cell>
        </row>
        <row r="66">
          <cell r="D66" t="str">
            <v>5.1.2. Telefonia Fixa/Internet</v>
          </cell>
          <cell r="N66">
            <v>558</v>
          </cell>
        </row>
        <row r="67">
          <cell r="D67" t="str">
            <v>5.1.2. Telefonia Fixa/Internet</v>
          </cell>
          <cell r="N67">
            <v>1000</v>
          </cell>
        </row>
        <row r="68">
          <cell r="D68" t="str">
            <v>5.2. Água</v>
          </cell>
          <cell r="N68">
            <v>845</v>
          </cell>
        </row>
        <row r="69">
          <cell r="D69" t="str">
            <v>5.3. Energia Elétrica</v>
          </cell>
          <cell r="N69">
            <v>7344.68</v>
          </cell>
        </row>
        <row r="70">
          <cell r="D70" t="str">
            <v>5.4.3. Locação de Máquinas e Equipamentos (Pessoa Jurídica)</v>
          </cell>
          <cell r="N70">
            <v>2472.6999999999998</v>
          </cell>
        </row>
        <row r="71">
          <cell r="D71" t="str">
            <v>5.4.3. Locação de Máquinas e Equipamentos (Pessoa Jurídica)</v>
          </cell>
          <cell r="N71">
            <v>440</v>
          </cell>
        </row>
        <row r="72">
          <cell r="D72" t="str">
            <v>5.4.3. Locação de Máquinas e Equipamentos (Pessoa Jurídica)</v>
          </cell>
          <cell r="N72">
            <v>700</v>
          </cell>
        </row>
        <row r="73">
          <cell r="D73" t="str">
            <v>5.4.3. Locação de Máquinas e Equipamentos (Pessoa Jurídica)</v>
          </cell>
          <cell r="N73">
            <v>1220</v>
          </cell>
        </row>
        <row r="74">
          <cell r="D74" t="str">
            <v>5.4.3. Locação de Máquinas e Equipamentos (Pessoa Jurídica)</v>
          </cell>
          <cell r="N74">
            <v>9619</v>
          </cell>
        </row>
        <row r="75">
          <cell r="D75" t="str">
            <v>5.4.3. Locação de Máquinas e Equipamentos (Pessoa Jurídica)</v>
          </cell>
          <cell r="N75">
            <v>130.43</v>
          </cell>
        </row>
        <row r="76">
          <cell r="D76" t="str">
            <v>5.4.3. Locação de Máquinas e Equipamentos (Pessoa Jurídica)</v>
          </cell>
          <cell r="N76">
            <v>220</v>
          </cell>
        </row>
        <row r="77">
          <cell r="D77" t="str">
            <v>5.4.3. Locação de Máquinas e Equipamentos (Pessoa Jurídica)</v>
          </cell>
          <cell r="N77">
            <v>200</v>
          </cell>
        </row>
        <row r="78">
          <cell r="D78" t="str">
            <v>5.7.2. Outras Despesas Gerais (Pessoa Juridica)</v>
          </cell>
          <cell r="N78">
            <v>11.74</v>
          </cell>
        </row>
        <row r="79">
          <cell r="D79" t="str">
            <v>5.7.2. Outras Despesas Gerais (Pessoa Juridica)</v>
          </cell>
          <cell r="N79">
            <v>5.37</v>
          </cell>
        </row>
        <row r="80">
          <cell r="D80" t="str">
            <v>6.1.1.1. Médicos</v>
          </cell>
          <cell r="N80">
            <v>7280</v>
          </cell>
        </row>
        <row r="81">
          <cell r="D81" t="str">
            <v>6.1.1.1. Médicos</v>
          </cell>
          <cell r="N81">
            <v>3000</v>
          </cell>
        </row>
        <row r="82">
          <cell r="D82" t="str">
            <v>6.1.1.1. Médicos</v>
          </cell>
          <cell r="N82">
            <v>8968</v>
          </cell>
        </row>
        <row r="83">
          <cell r="D83" t="str">
            <v>6.1.1.1. Médicos</v>
          </cell>
          <cell r="N83">
            <v>8362.5</v>
          </cell>
        </row>
        <row r="84">
          <cell r="D84" t="str">
            <v>6.1.1.1. Médicos</v>
          </cell>
          <cell r="N84">
            <v>7012.5</v>
          </cell>
        </row>
        <row r="85">
          <cell r="D85" t="str">
            <v>6.1.1.1. Médicos</v>
          </cell>
          <cell r="N85">
            <v>6900</v>
          </cell>
        </row>
        <row r="86">
          <cell r="D86" t="str">
            <v>6.1.1.1. Médicos</v>
          </cell>
          <cell r="N86">
            <v>1915</v>
          </cell>
        </row>
        <row r="87">
          <cell r="D87" t="str">
            <v>6.1.1.3. Laboratório</v>
          </cell>
          <cell r="N87">
            <v>51973.5</v>
          </cell>
        </row>
        <row r="88">
          <cell r="D88" t="str">
            <v>6.1.2.2. Outros profissionais de saúde</v>
          </cell>
          <cell r="N88">
            <v>3987.48</v>
          </cell>
        </row>
        <row r="89">
          <cell r="D89" t="str">
            <v>6.3.1.2. Coleta de Lixo Hospitalar</v>
          </cell>
          <cell r="N89">
            <v>122.47</v>
          </cell>
        </row>
        <row r="90">
          <cell r="D90" t="str">
            <v>6.3.1.3. Manutenção/Aluguel/Uso de Sistemas ou Softwares</v>
          </cell>
          <cell r="N90">
            <v>656.33</v>
          </cell>
        </row>
        <row r="91">
          <cell r="D91" t="str">
            <v>6.3.1.3. Manutenção/Aluguel/Uso de Sistemas ou Softwares</v>
          </cell>
          <cell r="N91">
            <v>900</v>
          </cell>
        </row>
        <row r="92">
          <cell r="D92" t="str">
            <v>6.3.1.3. Manutenção/Aluguel/Uso de Sistemas ou Softwares</v>
          </cell>
          <cell r="N92">
            <v>722.57</v>
          </cell>
        </row>
        <row r="93">
          <cell r="D93" t="str">
            <v>6.3.1.3. Manutenção/Aluguel/Uso de Sistemas ou Softwares</v>
          </cell>
          <cell r="N93">
            <v>500</v>
          </cell>
        </row>
        <row r="94">
          <cell r="D94" t="str">
            <v>6.3.1.3. Manutenção/Aluguel/Uso de Sistemas ou Softwares</v>
          </cell>
          <cell r="N94">
            <v>180</v>
          </cell>
        </row>
        <row r="95">
          <cell r="D95" t="str">
            <v>6.3.1.3. Manutenção/Aluguel/Uso de Sistemas ou Softwares</v>
          </cell>
          <cell r="N95">
            <v>1200</v>
          </cell>
        </row>
        <row r="96">
          <cell r="D96" t="str">
            <v>6.3.1.3. Manutenção/Aluguel/Uso de Sistemas ou Softwares</v>
          </cell>
          <cell r="N96">
            <v>850</v>
          </cell>
        </row>
        <row r="97">
          <cell r="D97" t="str">
            <v>6.3.1.3. Manutenção/Aluguel/Uso de Sistemas ou Softwares</v>
          </cell>
          <cell r="N97">
            <v>11611.26</v>
          </cell>
        </row>
        <row r="98">
          <cell r="D98" t="str">
            <v>6.3.1.6. Serviços Técnicos Profissionais</v>
          </cell>
          <cell r="N98">
            <v>5000</v>
          </cell>
          <cell r="Q98">
            <v>0</v>
          </cell>
        </row>
        <row r="99">
          <cell r="D99" t="str">
            <v>6.3.1.6. Serviços Técnicos Profissionais</v>
          </cell>
          <cell r="N99">
            <v>260</v>
          </cell>
        </row>
        <row r="100">
          <cell r="D100" t="str">
            <v>6.3.1.6. Serviços Técnicos Profissionais</v>
          </cell>
          <cell r="N100">
            <v>537.26</v>
          </cell>
        </row>
        <row r="101">
          <cell r="D101" t="str">
            <v>6.3.1.9. Outras Pessoas Jurídicas</v>
          </cell>
          <cell r="N101">
            <v>372.71</v>
          </cell>
        </row>
        <row r="102">
          <cell r="D102" t="str">
            <v>6.3.1.9. Outras Pessoas Jurídicas</v>
          </cell>
          <cell r="N102">
            <v>1600</v>
          </cell>
        </row>
        <row r="103">
          <cell r="D103" t="str">
            <v>6.3.1.9. Outras Pessoas Jurídicas</v>
          </cell>
          <cell r="N103">
            <v>99</v>
          </cell>
        </row>
        <row r="104">
          <cell r="D104" t="str">
            <v>6.3.1.9. Outras Pessoas Jurídicas</v>
          </cell>
          <cell r="N104">
            <v>42</v>
          </cell>
        </row>
        <row r="105">
          <cell r="D105" t="str">
            <v>6.3.2.2. Apoio Administrativo, Técnico e Operacional</v>
          </cell>
          <cell r="N105">
            <v>1247.8800000000001</v>
          </cell>
        </row>
        <row r="106">
          <cell r="D106" t="str">
            <v>7.2.1.2. Equipamentos de Informática</v>
          </cell>
          <cell r="N106">
            <v>650</v>
          </cell>
        </row>
        <row r="107">
          <cell r="D107" t="str">
            <v>7.2.1.3. Engenharia Clínica</v>
          </cell>
          <cell r="N107">
            <v>5100</v>
          </cell>
        </row>
        <row r="108">
          <cell r="D108" t="str">
            <v>4.1. Seguros (Imóvel e veículos)</v>
          </cell>
          <cell r="N108">
            <v>278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914887.35999999987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17.11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455207.92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A53" zoomScale="80" zoomScaleNormal="80" workbookViewId="0">
      <selection activeCell="F63" sqref="F63:G63"/>
    </sheetView>
  </sheetViews>
  <sheetFormatPr defaultColWidth="2.5703125" defaultRowHeight="12.75"/>
  <cols>
    <col min="1" max="1" width="0.7109375" style="1" customWidth="1"/>
    <col min="2" max="2" width="2" style="1" hidden="1" customWidth="1"/>
    <col min="3" max="3" width="16.5703125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428</v>
      </c>
      <c r="E1" s="112"/>
      <c r="F1" s="286" t="s">
        <v>427</v>
      </c>
      <c r="G1" s="28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4"/>
      <c r="D2" s="198" t="s">
        <v>426</v>
      </c>
      <c r="E2" s="14"/>
      <c r="F2" s="151" t="s">
        <v>425</v>
      </c>
      <c r="G2" s="151" t="s">
        <v>424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4"/>
      <c r="D3" s="198" t="s">
        <v>423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111"/>
      <c r="D4" s="198" t="s">
        <v>422</v>
      </c>
      <c r="E4" s="14"/>
      <c r="F4" s="283">
        <v>44682</v>
      </c>
      <c r="G4" s="282">
        <v>6</v>
      </c>
      <c r="H4" s="5"/>
      <c r="I4" s="27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421</v>
      </c>
    </row>
    <row r="5" spans="1:54" ht="15.75">
      <c r="A5" s="4"/>
      <c r="B5" s="3"/>
      <c r="C5" s="111"/>
      <c r="D5" s="196" t="s">
        <v>420</v>
      </c>
      <c r="E5" s="281"/>
      <c r="F5" s="280"/>
      <c r="G5" s="279"/>
      <c r="H5" s="5"/>
      <c r="I5" s="27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419</v>
      </c>
    </row>
    <row r="6" spans="1:54" ht="18.75">
      <c r="A6" s="4"/>
      <c r="B6" s="3"/>
      <c r="C6" s="142" t="s">
        <v>418</v>
      </c>
      <c r="D6" s="192"/>
      <c r="E6" s="277" t="s">
        <v>91</v>
      </c>
      <c r="F6" s="276" t="s">
        <v>417</v>
      </c>
      <c r="G6" s="275" t="s">
        <v>416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415</v>
      </c>
      <c r="D7" s="273"/>
      <c r="E7" s="272" t="s">
        <v>414</v>
      </c>
      <c r="F7" s="271" t="s">
        <v>413</v>
      </c>
      <c r="G7" s="270">
        <f>IFERROR(VLOOKUP($C$7,'[1]DADOS (OCULTAR)'!$Q$3:$S$133,3,0),"")</f>
        <v>10894988000567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412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411</v>
      </c>
      <c r="G9" s="256">
        <f>IFERROR(VLOOKUP(C7,'[1]DADOS (OCULTAR)'!$Q$3:$T$133,4,0),"")</f>
        <v>42552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410</v>
      </c>
      <c r="G10" s="256" t="str">
        <f>IFERROR(VLOOKUP(C7,'[1]DADOS (OCULTAR)'!$Q$3:$U$120,5,0),"")</f>
        <v>100/2016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409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408</v>
      </c>
      <c r="D12" s="224"/>
      <c r="E12" s="223"/>
      <c r="F12" s="59">
        <v>455207.92</v>
      </c>
      <c r="G12" s="58"/>
      <c r="H12" s="57" t="s">
        <v>405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407</v>
      </c>
      <c r="D13" s="224"/>
      <c r="E13" s="223"/>
      <c r="F13" s="59">
        <v>0</v>
      </c>
      <c r="G13" s="58"/>
      <c r="H13" s="57" t="s">
        <v>405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406</v>
      </c>
      <c r="D14" s="224"/>
      <c r="E14" s="223"/>
      <c r="F14" s="59">
        <v>0</v>
      </c>
      <c r="G14" s="58"/>
      <c r="H14" s="57" t="s">
        <v>405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404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403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402</v>
      </c>
      <c r="D17" s="224"/>
      <c r="E17" s="223"/>
      <c r="F17" s="59">
        <f>IF(C6="Prestação_de_Contas_OSS",'[1]Mem. Cálc. Núcleo'!F13,0)</f>
        <v>0</v>
      </c>
      <c r="G17" s="58"/>
      <c r="H17" s="209" t="s">
        <v>401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400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399</v>
      </c>
      <c r="D19" s="162"/>
      <c r="E19" s="161"/>
      <c r="F19" s="92">
        <f>SUM(F12:G17)-F18</f>
        <v>455207.92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398</v>
      </c>
      <c r="D20" s="224"/>
      <c r="E20" s="223"/>
      <c r="F20" s="59">
        <v>36.26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397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396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395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394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393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392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391</v>
      </c>
      <c r="D27" s="251"/>
      <c r="E27" s="250"/>
      <c r="F27" s="249">
        <f>SUM(F20:G26)</f>
        <v>36.26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390</v>
      </c>
      <c r="D28" s="162"/>
      <c r="E28" s="161"/>
      <c r="F28" s="247">
        <f>F27+F19</f>
        <v>455244.18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389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388</v>
      </c>
      <c r="D31" s="241"/>
      <c r="E31" s="240"/>
      <c r="F31" s="239">
        <f>F32+SUM(F38:F41)+F55</f>
        <v>294133.89840000001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387</v>
      </c>
      <c r="D32" s="236"/>
      <c r="E32" s="235"/>
      <c r="F32" s="234">
        <f>F33+F36+F37</f>
        <v>226553.18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386</v>
      </c>
      <c r="D33" s="231"/>
      <c r="E33" s="230"/>
      <c r="F33" s="229">
        <f>F34+F35</f>
        <v>126395.73999999999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385</v>
      </c>
      <c r="B34" s="3" t="s">
        <v>378</v>
      </c>
      <c r="C34" s="225" t="s">
        <v>384</v>
      </c>
      <c r="D34" s="224"/>
      <c r="E34" s="223"/>
      <c r="F34" s="31">
        <f>'[1]TCE - ANEXO II - Preencher'!Y1</f>
        <v>67617.97</v>
      </c>
      <c r="G34" s="30"/>
      <c r="H34" s="57" t="s">
        <v>376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383</v>
      </c>
      <c r="B35" s="3" t="s">
        <v>378</v>
      </c>
      <c r="C35" s="225" t="s">
        <v>382</v>
      </c>
      <c r="D35" s="224"/>
      <c r="E35" s="223"/>
      <c r="F35" s="31">
        <f>'[1]TCE - ANEXO II - Preencher'!Y2</f>
        <v>58777.77</v>
      </c>
      <c r="G35" s="30"/>
      <c r="H35" s="57" t="s">
        <v>376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381</v>
      </c>
      <c r="B36" s="3" t="s">
        <v>378</v>
      </c>
      <c r="C36" s="225" t="s">
        <v>380</v>
      </c>
      <c r="D36" s="224"/>
      <c r="E36" s="223"/>
      <c r="F36" s="31">
        <f>'[1]TCE - ANEXO II - Preencher'!Y4</f>
        <v>0</v>
      </c>
      <c r="G36" s="30"/>
      <c r="H36" s="57" t="s">
        <v>376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379</v>
      </c>
      <c r="B37" s="3" t="s">
        <v>378</v>
      </c>
      <c r="C37" s="225" t="s">
        <v>377</v>
      </c>
      <c r="D37" s="224"/>
      <c r="E37" s="223"/>
      <c r="F37" s="31">
        <f>'[1]TCE - ANEXO II - Preencher'!Y3</f>
        <v>100157.44</v>
      </c>
      <c r="G37" s="30"/>
      <c r="H37" s="57" t="s">
        <v>376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356</v>
      </c>
      <c r="B38" s="3" t="s">
        <v>355</v>
      </c>
      <c r="C38" s="225" t="s">
        <v>375</v>
      </c>
      <c r="D38" s="224"/>
      <c r="E38" s="223"/>
      <c r="F38" s="31">
        <f>[1]MEM.CÁLC.FP.!$D$97</f>
        <v>18165.674799999997</v>
      </c>
      <c r="G38" s="30"/>
      <c r="H38" s="57" t="s">
        <v>351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358</v>
      </c>
      <c r="B39" s="3" t="s">
        <v>355</v>
      </c>
      <c r="C39" s="225" t="s">
        <v>374</v>
      </c>
      <c r="D39" s="224"/>
      <c r="E39" s="223"/>
      <c r="F39" s="31">
        <f>IF(G6="SIM","",[1]MEM.CÁLC.FP.!$D$98)</f>
        <v>2274.98</v>
      </c>
      <c r="G39" s="30"/>
      <c r="H39" s="57" t="s">
        <v>351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373</v>
      </c>
      <c r="B40" s="2" t="s">
        <v>372</v>
      </c>
      <c r="C40" s="225" t="s">
        <v>371</v>
      </c>
      <c r="D40" s="224"/>
      <c r="E40" s="223"/>
      <c r="F40" s="31">
        <f>[1]MEM.CÁLC.FP.!$C$101</f>
        <v>19187.38</v>
      </c>
      <c r="G40" s="30"/>
      <c r="H40" s="57" t="s">
        <v>351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370</v>
      </c>
      <c r="D41" s="162"/>
      <c r="E41" s="161"/>
      <c r="F41" s="92">
        <f>F42+F46+F50</f>
        <v>27952.6836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369</v>
      </c>
      <c r="D42" s="220"/>
      <c r="E42" s="219"/>
      <c r="F42" s="170">
        <f>SUM(F43:G45)</f>
        <v>15685.9316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368</v>
      </c>
      <c r="D43" s="182"/>
      <c r="E43" s="181"/>
      <c r="F43" s="31">
        <f>SUM([1]MEM.CÁLC.FP.!D6:D7)</f>
        <v>14390.77</v>
      </c>
      <c r="G43" s="30"/>
      <c r="H43" s="57" t="s">
        <v>351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356</v>
      </c>
      <c r="B44" s="3" t="s">
        <v>355</v>
      </c>
      <c r="C44" s="183" t="s">
        <v>367</v>
      </c>
      <c r="D44" s="182"/>
      <c r="E44" s="181"/>
      <c r="F44" s="31">
        <f>SUM([1]MEM.CÁLC.FP.!F6:F7)</f>
        <v>1151.2616</v>
      </c>
      <c r="G44" s="30"/>
      <c r="H44" s="57" t="s">
        <v>351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358</v>
      </c>
      <c r="B45" s="3" t="s">
        <v>355</v>
      </c>
      <c r="C45" s="183" t="s">
        <v>366</v>
      </c>
      <c r="D45" s="182"/>
      <c r="E45" s="181"/>
      <c r="F45" s="31">
        <f>IF(G6="SIM","",SUM([1]MEM.CÁLC.FP.!G6:G7))</f>
        <v>143.9</v>
      </c>
      <c r="G45" s="30"/>
      <c r="H45" s="57" t="s">
        <v>351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365</v>
      </c>
      <c r="D46" s="162"/>
      <c r="E46" s="161"/>
      <c r="F46" s="92">
        <f>SUM(F47:G49)</f>
        <v>2117.6316000000002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364</v>
      </c>
      <c r="D47" s="182"/>
      <c r="E47" s="181"/>
      <c r="F47" s="31">
        <f>SUM([1]MEM.CÁLC.FP.!D9:D10)</f>
        <v>1960.77</v>
      </c>
      <c r="G47" s="30"/>
      <c r="H47" s="57" t="s">
        <v>351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356</v>
      </c>
      <c r="B48" s="3" t="s">
        <v>355</v>
      </c>
      <c r="C48" s="183" t="s">
        <v>363</v>
      </c>
      <c r="D48" s="182"/>
      <c r="E48" s="181"/>
      <c r="F48" s="31">
        <f>SUM([1]MEM.CÁLC.FP.!F9:F10)</f>
        <v>156.86160000000001</v>
      </c>
      <c r="G48" s="30"/>
      <c r="H48" s="57" t="s">
        <v>351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358</v>
      </c>
      <c r="B49" s="3" t="s">
        <v>355</v>
      </c>
      <c r="C49" s="183" t="s">
        <v>362</v>
      </c>
      <c r="D49" s="182"/>
      <c r="E49" s="181"/>
      <c r="F49" s="31">
        <f>IF(G6="SIM","",SUM([1]MEM.CÁLC.FP.!G9:G10))</f>
        <v>0</v>
      </c>
      <c r="G49" s="30"/>
      <c r="H49" s="57" t="s">
        <v>351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361</v>
      </c>
      <c r="D50" s="162"/>
      <c r="E50" s="161"/>
      <c r="F50" s="92">
        <f>SUM(F51:G54)</f>
        <v>10149.1204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360</v>
      </c>
      <c r="D51" s="182"/>
      <c r="E51" s="181"/>
      <c r="F51" s="31">
        <f>[1]MEM.CÁLC.FP.!D12+[1]MEM.CÁLC.FP.!D14-[1]MEM.CÁLC.FP.!D13-[1]MEM.CÁLC.FP.!D15</f>
        <v>9829.48</v>
      </c>
      <c r="G51" s="30"/>
      <c r="H51" s="57" t="s">
        <v>351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356</v>
      </c>
      <c r="B52" s="3" t="s">
        <v>355</v>
      </c>
      <c r="C52" s="183" t="s">
        <v>359</v>
      </c>
      <c r="D52" s="182"/>
      <c r="E52" s="181"/>
      <c r="F52" s="31">
        <f>SUM([1]MEM.CÁLC.FP.!F12:F15)</f>
        <v>284.13040000000001</v>
      </c>
      <c r="G52" s="30"/>
      <c r="H52" s="57" t="s">
        <v>351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358</v>
      </c>
      <c r="B53" s="3" t="s">
        <v>355</v>
      </c>
      <c r="C53" s="183" t="s">
        <v>357</v>
      </c>
      <c r="D53" s="182"/>
      <c r="E53" s="181"/>
      <c r="F53" s="31">
        <f>IF(G6="SIM","",SUM([1]MEM.CÁLC.FP.!G12:G15))</f>
        <v>35.51</v>
      </c>
      <c r="G53" s="30"/>
      <c r="H53" s="57" t="s">
        <v>351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356</v>
      </c>
      <c r="B54" s="3" t="s">
        <v>355</v>
      </c>
      <c r="C54" s="183" t="s">
        <v>354</v>
      </c>
      <c r="D54" s="182"/>
      <c r="E54" s="181"/>
      <c r="F54" s="31">
        <f>SUM([1]MEM.CÁLC.FP.!H12:H15)</f>
        <v>0</v>
      </c>
      <c r="G54" s="30"/>
      <c r="H54" s="57" t="s">
        <v>351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353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352</v>
      </c>
      <c r="D56" s="182"/>
      <c r="E56" s="181"/>
      <c r="F56" s="31">
        <f>[1]MEM.CÁLC.FP.!J17</f>
        <v>0</v>
      </c>
      <c r="G56" s="30"/>
      <c r="H56" s="57" t="s">
        <v>351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A57" s="4" t="s">
        <v>350</v>
      </c>
      <c r="B57" s="3" t="s">
        <v>349</v>
      </c>
      <c r="C57" s="163" t="s">
        <v>348</v>
      </c>
      <c r="D57" s="162"/>
      <c r="E57" s="161"/>
      <c r="F57" s="92">
        <f>SUM(F58:G65)</f>
        <v>13304.319999999998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347</v>
      </c>
      <c r="B58" s="3" t="s">
        <v>346</v>
      </c>
      <c r="C58" s="183" t="s">
        <v>345</v>
      </c>
      <c r="D58" s="182"/>
      <c r="E58" s="181"/>
      <c r="F58" s="59">
        <v>11133.33</v>
      </c>
      <c r="G58" s="58"/>
      <c r="H58" s="57" t="s">
        <v>289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344</v>
      </c>
      <c r="B59" s="3" t="s">
        <v>324</v>
      </c>
      <c r="C59" s="183" t="s">
        <v>343</v>
      </c>
      <c r="D59" s="182"/>
      <c r="E59" s="181"/>
      <c r="F59" s="59">
        <v>1374.06</v>
      </c>
      <c r="G59" s="58"/>
      <c r="H59" s="57" t="s">
        <v>289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342</v>
      </c>
      <c r="B60" s="3" t="s">
        <v>316</v>
      </c>
      <c r="C60" s="183" t="s">
        <v>341</v>
      </c>
      <c r="D60" s="182"/>
      <c r="E60" s="181"/>
      <c r="F60" s="59"/>
      <c r="G60" s="58"/>
      <c r="H60" s="57" t="s">
        <v>289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340</v>
      </c>
      <c r="B61" s="3" t="s">
        <v>339</v>
      </c>
      <c r="C61" s="183" t="s">
        <v>338</v>
      </c>
      <c r="D61" s="182"/>
      <c r="E61" s="181"/>
      <c r="F61" s="59">
        <v>594.04999999999995</v>
      </c>
      <c r="G61" s="58"/>
      <c r="H61" s="57" t="s">
        <v>289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337</v>
      </c>
      <c r="B62" s="3" t="s">
        <v>336</v>
      </c>
      <c r="C62" s="183" t="s">
        <v>335</v>
      </c>
      <c r="D62" s="182"/>
      <c r="E62" s="181"/>
      <c r="F62" s="59"/>
      <c r="G62" s="58"/>
      <c r="H62" s="57" t="s">
        <v>289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334</v>
      </c>
      <c r="B63" s="3" t="s">
        <v>333</v>
      </c>
      <c r="C63" s="183" t="s">
        <v>332</v>
      </c>
      <c r="D63" s="182"/>
      <c r="E63" s="181"/>
      <c r="F63" s="59"/>
      <c r="G63" s="58"/>
      <c r="H63" s="57" t="s">
        <v>289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331</v>
      </c>
      <c r="B64" s="3" t="s">
        <v>292</v>
      </c>
      <c r="C64" s="183" t="s">
        <v>330</v>
      </c>
      <c r="D64" s="182"/>
      <c r="E64" s="181"/>
      <c r="F64" s="59"/>
      <c r="G64" s="58"/>
      <c r="H64" s="57" t="s">
        <v>289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/>
      <c r="B65" s="3"/>
      <c r="C65" s="183" t="s">
        <v>329</v>
      </c>
      <c r="D65" s="182"/>
      <c r="E65" s="181"/>
      <c r="F65" s="59">
        <v>202.88</v>
      </c>
      <c r="G65" s="58"/>
      <c r="H65" s="57" t="s">
        <v>289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A66" s="4" t="s">
        <v>328</v>
      </c>
      <c r="B66" s="3" t="s">
        <v>327</v>
      </c>
      <c r="C66" s="163" t="s">
        <v>326</v>
      </c>
      <c r="D66" s="162"/>
      <c r="E66" s="161"/>
      <c r="F66" s="92">
        <f>SUM(F67:G71)+F72+F81+F82</f>
        <v>9028.9599999999991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325</v>
      </c>
      <c r="B67" s="3" t="s">
        <v>324</v>
      </c>
      <c r="C67" s="183" t="s">
        <v>323</v>
      </c>
      <c r="D67" s="182"/>
      <c r="E67" s="181"/>
      <c r="F67" s="59">
        <v>2745.51</v>
      </c>
      <c r="G67" s="58"/>
      <c r="H67" s="57" t="s">
        <v>289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322</v>
      </c>
      <c r="B68" s="3" t="s">
        <v>321</v>
      </c>
      <c r="C68" s="183" t="s">
        <v>320</v>
      </c>
      <c r="D68" s="182"/>
      <c r="E68" s="181"/>
      <c r="F68" s="59">
        <f>856.93+352.2</f>
        <v>1209.1299999999999</v>
      </c>
      <c r="G68" s="58"/>
      <c r="H68" s="57" t="s">
        <v>289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319</v>
      </c>
      <c r="B69" s="3" t="s">
        <v>305</v>
      </c>
      <c r="C69" s="183" t="s">
        <v>318</v>
      </c>
      <c r="D69" s="182"/>
      <c r="E69" s="181"/>
      <c r="F69" s="59">
        <v>3390.77</v>
      </c>
      <c r="G69" s="58"/>
      <c r="H69" s="57" t="s">
        <v>289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317</v>
      </c>
      <c r="B70" s="3" t="s">
        <v>316</v>
      </c>
      <c r="C70" s="183" t="s">
        <v>315</v>
      </c>
      <c r="D70" s="182"/>
      <c r="E70" s="181"/>
      <c r="F70" s="59"/>
      <c r="G70" s="58"/>
      <c r="H70" s="57" t="s">
        <v>289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/>
      <c r="B71" s="3"/>
      <c r="C71" s="183" t="s">
        <v>314</v>
      </c>
      <c r="D71" s="182"/>
      <c r="E71" s="181"/>
      <c r="F71" s="59"/>
      <c r="G71" s="58"/>
      <c r="H71" s="57" t="s">
        <v>289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A72" s="4" t="s">
        <v>313</v>
      </c>
      <c r="B72" s="3" t="s">
        <v>312</v>
      </c>
      <c r="C72" s="163" t="s">
        <v>311</v>
      </c>
      <c r="D72" s="162"/>
      <c r="E72" s="161"/>
      <c r="F72" s="217">
        <f>F73+F74</f>
        <v>1354.06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/>
      <c r="B73" s="3"/>
      <c r="C73" s="183" t="s">
        <v>310</v>
      </c>
      <c r="D73" s="182"/>
      <c r="E73" s="181"/>
      <c r="F73" s="59">
        <v>1252.6099999999999</v>
      </c>
      <c r="G73" s="58"/>
      <c r="H73" s="57" t="s">
        <v>289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A74" s="4" t="s">
        <v>309</v>
      </c>
      <c r="B74" s="3" t="s">
        <v>300</v>
      </c>
      <c r="C74" s="163" t="s">
        <v>308</v>
      </c>
      <c r="D74" s="162"/>
      <c r="E74" s="161"/>
      <c r="F74" s="217">
        <f>F75+F76+F79+F80</f>
        <v>101.45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/>
      <c r="B75" s="3"/>
      <c r="C75" s="183" t="s">
        <v>307</v>
      </c>
      <c r="D75" s="182"/>
      <c r="E75" s="181"/>
      <c r="F75" s="59">
        <v>87.37</v>
      </c>
      <c r="G75" s="58"/>
      <c r="H75" s="57" t="s">
        <v>289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A76" s="4" t="s">
        <v>306</v>
      </c>
      <c r="B76" s="3" t="s">
        <v>305</v>
      </c>
      <c r="C76" s="163" t="s">
        <v>304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303</v>
      </c>
      <c r="B77" s="3" t="s">
        <v>300</v>
      </c>
      <c r="C77" s="183" t="s">
        <v>302</v>
      </c>
      <c r="D77" s="182"/>
      <c r="E77" s="181"/>
      <c r="F77" s="59"/>
      <c r="G77" s="58"/>
      <c r="H77" s="57" t="s">
        <v>289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301</v>
      </c>
      <c r="B78" s="3" t="s">
        <v>300</v>
      </c>
      <c r="C78" s="183" t="s">
        <v>299</v>
      </c>
      <c r="D78" s="182"/>
      <c r="E78" s="181"/>
      <c r="F78" s="59"/>
      <c r="G78" s="58"/>
      <c r="H78" s="57" t="s">
        <v>289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298</v>
      </c>
      <c r="B79" s="3" t="s">
        <v>292</v>
      </c>
      <c r="C79" s="183" t="s">
        <v>297</v>
      </c>
      <c r="D79" s="182"/>
      <c r="E79" s="181"/>
      <c r="F79" s="59"/>
      <c r="G79" s="58"/>
      <c r="H79" s="57" t="s">
        <v>289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296</v>
      </c>
      <c r="B80" s="3" t="s">
        <v>295</v>
      </c>
      <c r="C80" s="183" t="s">
        <v>294</v>
      </c>
      <c r="D80" s="182"/>
      <c r="E80" s="181"/>
      <c r="F80" s="59">
        <v>14.08</v>
      </c>
      <c r="G80" s="58"/>
      <c r="H80" s="57" t="s">
        <v>289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293</v>
      </c>
      <c r="B81" s="3" t="s">
        <v>292</v>
      </c>
      <c r="C81" s="183" t="s">
        <v>291</v>
      </c>
      <c r="D81" s="182"/>
      <c r="E81" s="181"/>
      <c r="F81" s="59">
        <v>133.59</v>
      </c>
      <c r="G81" s="58"/>
      <c r="H81" s="57" t="s">
        <v>289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/>
      <c r="B82" s="3"/>
      <c r="C82" s="183" t="s">
        <v>290</v>
      </c>
      <c r="D82" s="182"/>
      <c r="E82" s="181"/>
      <c r="F82" s="59">
        <v>195.9</v>
      </c>
      <c r="G82" s="58"/>
      <c r="H82" s="57" t="s">
        <v>289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A83" s="184" t="s">
        <v>288</v>
      </c>
      <c r="B83" s="3" t="s">
        <v>287</v>
      </c>
      <c r="C83" s="163" t="s">
        <v>286</v>
      </c>
      <c r="D83" s="162"/>
      <c r="E83" s="161"/>
      <c r="F83" s="92">
        <f>F84+F85+F88</f>
        <v>1312.09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4"/>
      <c r="B84" s="3"/>
      <c r="C84" s="183" t="s">
        <v>285</v>
      </c>
      <c r="D84" s="182"/>
      <c r="E84" s="181"/>
      <c r="F84" s="31">
        <f>SUMIF('[1]TCE - ANEXO IV - Preencher'!$D:$D,'CONTÁBIL- FINANCEIRA '!A83,'[1]TCE - ANEXO IV - Preencher'!$N:$N)</f>
        <v>278</v>
      </c>
      <c r="G84" s="30"/>
      <c r="H84" s="57" t="s">
        <v>108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A85" s="184" t="s">
        <v>284</v>
      </c>
      <c r="B85" s="3" t="s">
        <v>164</v>
      </c>
      <c r="C85" s="163" t="s">
        <v>283</v>
      </c>
      <c r="D85" s="162"/>
      <c r="E85" s="161"/>
      <c r="F85" s="92">
        <f>F86+F87</f>
        <v>214.19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282</v>
      </c>
      <c r="B86" s="3" t="s">
        <v>164</v>
      </c>
      <c r="C86" s="183" t="s">
        <v>281</v>
      </c>
      <c r="D86" s="182"/>
      <c r="E86" s="181"/>
      <c r="F86" s="31">
        <f>SUMIF('[1]TCE - ANEXO IV - Preencher'!$D:$D,'CONTÁBIL- FINANCEIRA '!A85,'[1]TCE - ANEXO IV - Preencher'!$N:$N)</f>
        <v>214.19</v>
      </c>
      <c r="G86" s="30"/>
      <c r="H86" s="57" t="s">
        <v>108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4"/>
      <c r="B87" s="3"/>
      <c r="C87" s="183" t="s">
        <v>280</v>
      </c>
      <c r="D87" s="182"/>
      <c r="E87" s="181"/>
      <c r="F87" s="31">
        <f>SUMIF('[1]TCE - ANEXO IV - Preencher'!$D:$D,'CONTÁBIL- FINANCEIRA '!A86,'[1]TCE - ANEXO IV - Preencher'!$N:$N)</f>
        <v>0</v>
      </c>
      <c r="G87" s="30"/>
      <c r="H87" s="57" t="s">
        <v>108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A88" s="184" t="s">
        <v>279</v>
      </c>
      <c r="B88" s="3" t="s">
        <v>276</v>
      </c>
      <c r="C88" s="163" t="s">
        <v>278</v>
      </c>
      <c r="D88" s="162"/>
      <c r="E88" s="161"/>
      <c r="F88" s="92">
        <f>F89+F90</f>
        <v>819.9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277</v>
      </c>
      <c r="B89" s="3" t="s">
        <v>276</v>
      </c>
      <c r="C89" s="183" t="s">
        <v>275</v>
      </c>
      <c r="D89" s="182"/>
      <c r="E89" s="181"/>
      <c r="F89" s="31">
        <f>SUMIF('[1]TCE - ANEXO IV - Preencher'!$D:$D,'CONTÁBIL- FINANCEIRA '!A88,'[1]TCE - ANEXO IV - Preencher'!$N:$N)</f>
        <v>296</v>
      </c>
      <c r="G89" s="30"/>
      <c r="H89" s="57" t="s">
        <v>108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4"/>
      <c r="B90" s="3"/>
      <c r="C90" s="183" t="s">
        <v>274</v>
      </c>
      <c r="D90" s="182"/>
      <c r="E90" s="181"/>
      <c r="F90" s="31">
        <f>SUMIF('[1]TCE - ANEXO IV - Preencher'!$D:$D,'CONTÁBIL- FINANCEIRA '!A89,'[1]TCE - ANEXO IV - Preencher'!$N:$N)</f>
        <v>523.9</v>
      </c>
      <c r="G90" s="30"/>
      <c r="H90" s="57" t="s">
        <v>108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94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273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44682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92</v>
      </c>
      <c r="D99" s="192"/>
      <c r="E99" s="140" t="s">
        <v>91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UPAE- Arruda - Deputado Antônio Luiz Filho</v>
      </c>
      <c r="D100" s="188"/>
      <c r="E100" s="187" t="str">
        <f>IF(E7=0,"",E7)</f>
        <v>ADRIANA BEZERRA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272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271</v>
      </c>
      <c r="D102" s="162"/>
      <c r="E102" s="161"/>
      <c r="F102" s="26">
        <f>F103+F106+F107+F108+F116+F114+F115</f>
        <v>26430.11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A103" s="184" t="s">
        <v>270</v>
      </c>
      <c r="B103" s="3" t="s">
        <v>269</v>
      </c>
      <c r="C103" s="163" t="s">
        <v>268</v>
      </c>
      <c r="D103" s="162"/>
      <c r="E103" s="161"/>
      <c r="F103" s="26">
        <f>SUM(F104:G105)</f>
        <v>3221.19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267</v>
      </c>
      <c r="B104" s="3" t="s">
        <v>266</v>
      </c>
      <c r="C104" s="183" t="s">
        <v>265</v>
      </c>
      <c r="D104" s="182"/>
      <c r="E104" s="181"/>
      <c r="F104" s="31">
        <f>SUMIF('[1]TCE - ANEXO IV - Preencher'!$D:$D,'CONTÁBIL- FINANCEIRA '!A103,'[1]TCE - ANEXO IV - Preencher'!$N:$N)</f>
        <v>260.61</v>
      </c>
      <c r="G104" s="30"/>
      <c r="H104" s="57" t="s">
        <v>108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264</v>
      </c>
      <c r="B105" s="3" t="s">
        <v>263</v>
      </c>
      <c r="C105" s="183" t="s">
        <v>262</v>
      </c>
      <c r="D105" s="182"/>
      <c r="E105" s="181"/>
      <c r="F105" s="31">
        <f>SUMIF('[1]TCE - ANEXO IV - Preencher'!$D:$D,'CONTÁBIL- FINANCEIRA '!A104,'[1]TCE - ANEXO IV - Preencher'!$N:$N)</f>
        <v>2960.58</v>
      </c>
      <c r="G105" s="30"/>
      <c r="H105" s="57" t="s">
        <v>108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261</v>
      </c>
      <c r="B106" s="3" t="s">
        <v>260</v>
      </c>
      <c r="C106" s="183" t="s">
        <v>259</v>
      </c>
      <c r="D106" s="182"/>
      <c r="E106" s="181"/>
      <c r="F106" s="31">
        <f>SUMIF('[1]TCE - ANEXO IV - Preencher'!$D:$D,'CONTÁBIL- FINANCEIRA '!A105,'[1]TCE - ANEXO IV - Preencher'!$N:$N)</f>
        <v>845</v>
      </c>
      <c r="G106" s="30"/>
      <c r="H106" s="57" t="s">
        <v>108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4"/>
      <c r="B107" s="3"/>
      <c r="C107" s="183" t="s">
        <v>258</v>
      </c>
      <c r="D107" s="182"/>
      <c r="E107" s="181"/>
      <c r="F107" s="31">
        <f>SUMIF('[1]TCE - ANEXO IV - Preencher'!$D:$D,'CONTÁBIL- FINANCEIRA '!A106,'[1]TCE - ANEXO IV - Preencher'!$N:$N)</f>
        <v>7344.68</v>
      </c>
      <c r="G107" s="30"/>
      <c r="H107" s="57" t="s">
        <v>108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A108" s="184" t="s">
        <v>257</v>
      </c>
      <c r="B108" s="3" t="s">
        <v>256</v>
      </c>
      <c r="C108" s="163" t="s">
        <v>255</v>
      </c>
      <c r="D108" s="162"/>
      <c r="E108" s="161"/>
      <c r="F108" s="26">
        <f>F109+F110+F111+F112+F113</f>
        <v>15002.130000000001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254</v>
      </c>
      <c r="B109" s="3" t="s">
        <v>253</v>
      </c>
      <c r="C109" s="183" t="s">
        <v>252</v>
      </c>
      <c r="D109" s="182"/>
      <c r="E109" s="181"/>
      <c r="F109" s="31">
        <f>SUMIF('[1]TCE - ANEXO IV - Preencher'!$D:$D,'CONTÁBIL- FINANCEIRA '!A108,'[1]TCE - ANEXO IV - Preencher'!$N:$N)</f>
        <v>0</v>
      </c>
      <c r="G109" s="30"/>
      <c r="H109" s="57" t="s">
        <v>108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251</v>
      </c>
      <c r="B110" s="3" t="s">
        <v>250</v>
      </c>
      <c r="C110" s="183" t="s">
        <v>249</v>
      </c>
      <c r="D110" s="182"/>
      <c r="E110" s="181"/>
      <c r="F110" s="31">
        <f>SUMIF('[1]TCE - ANEXO IV - Preencher'!$D:$D,'CONTÁBIL- FINANCEIRA '!A109,'[1]TCE - ANEXO IV - Preencher'!$N:$N)</f>
        <v>0</v>
      </c>
      <c r="G110" s="30"/>
      <c r="H110" s="57" t="s">
        <v>108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248</v>
      </c>
      <c r="B111" s="3" t="s">
        <v>247</v>
      </c>
      <c r="C111" s="183" t="s">
        <v>246</v>
      </c>
      <c r="D111" s="182"/>
      <c r="E111" s="181"/>
      <c r="F111" s="31">
        <f>SUMIF('[1]TCE - ANEXO IV - Preencher'!$D:$D,'CONTÁBIL- FINANCEIRA '!A110,'[1]TCE - ANEXO IV - Preencher'!$N:$N)</f>
        <v>15002.130000000001</v>
      </c>
      <c r="G111" s="30"/>
      <c r="H111" s="57" t="s">
        <v>108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245</v>
      </c>
      <c r="B112" s="3" t="s">
        <v>219</v>
      </c>
      <c r="C112" s="183" t="s">
        <v>244</v>
      </c>
      <c r="D112" s="182"/>
      <c r="E112" s="181"/>
      <c r="F112" s="31">
        <f>SUMIF('[1]TCE - ANEXO IV - Preencher'!$D:$D,'CONTÁBIL- FINANCEIRA '!A111,'[1]TCE - ANEXO IV - Preencher'!$N:$N)</f>
        <v>0</v>
      </c>
      <c r="G112" s="30"/>
      <c r="H112" s="57" t="s">
        <v>108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243</v>
      </c>
      <c r="B113" s="3" t="s">
        <v>242</v>
      </c>
      <c r="C113" s="183" t="s">
        <v>241</v>
      </c>
      <c r="D113" s="182"/>
      <c r="E113" s="181"/>
      <c r="F113" s="31">
        <f>SUMIF('[1]TCE - ANEXO IV - Preencher'!$D:$D,'CONTÁBIL- FINANCEIRA '!A112,'[1]TCE - ANEXO IV - Preencher'!$N:$N)</f>
        <v>0</v>
      </c>
      <c r="G113" s="30"/>
      <c r="H113" s="57" t="s">
        <v>108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240</v>
      </c>
      <c r="B114" s="3" t="s">
        <v>239</v>
      </c>
      <c r="C114" s="183" t="s">
        <v>238</v>
      </c>
      <c r="D114" s="182"/>
      <c r="E114" s="181"/>
      <c r="F114" s="31">
        <f>SUMIF('[1]TCE - ANEXO IV - Preencher'!$D:$D,'CONTÁBIL- FINANCEIRA '!A113,'[1]TCE - ANEXO IV - Preencher'!$N:$N)</f>
        <v>0</v>
      </c>
      <c r="G114" s="30"/>
      <c r="H114" s="57" t="s">
        <v>108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4"/>
      <c r="B115" s="3"/>
      <c r="C115" s="183" t="s">
        <v>237</v>
      </c>
      <c r="D115" s="182"/>
      <c r="E115" s="181"/>
      <c r="F115" s="31">
        <f>SUMIF('[1]TCE - ANEXO IV - Preencher'!$D:$D,'CONTÁBIL- FINANCEIRA '!A114,'[1]TCE - ANEXO IV - Preencher'!$N:$N)</f>
        <v>0</v>
      </c>
      <c r="G115" s="30"/>
      <c r="H115" s="57" t="s">
        <v>108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A116" s="4" t="s">
        <v>236</v>
      </c>
      <c r="B116" s="3" t="s">
        <v>154</v>
      </c>
      <c r="C116" s="163" t="s">
        <v>235</v>
      </c>
      <c r="D116" s="162"/>
      <c r="E116" s="161"/>
      <c r="F116" s="26">
        <f>F117+F118</f>
        <v>17.11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184" t="s">
        <v>234</v>
      </c>
      <c r="B117" s="3" t="s">
        <v>164</v>
      </c>
      <c r="C117" s="183" t="s">
        <v>233</v>
      </c>
      <c r="D117" s="182"/>
      <c r="E117" s="181"/>
      <c r="F117" s="31">
        <f>SUMIF('[1]TCE - ANEXO IV - Preencher'!$D:$D,'CONTÁBIL- FINANCEIRA '!A116,'[1]TCE - ANEXO IV - Preencher'!$N:$N)</f>
        <v>0</v>
      </c>
      <c r="G117" s="30"/>
      <c r="H117" s="57" t="s">
        <v>108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4"/>
      <c r="B118" s="3"/>
      <c r="C118" s="183" t="s">
        <v>232</v>
      </c>
      <c r="D118" s="182"/>
      <c r="E118" s="181"/>
      <c r="F118" s="31">
        <f>SUMIF('[1]TCE - ANEXO IV - Preencher'!$D:$D,'CONTÁBIL- FINANCEIRA '!A117,'[1]TCE - ANEXO IV - Preencher'!$N:$N)</f>
        <v>17.11</v>
      </c>
      <c r="G118" s="30"/>
      <c r="H118" s="57" t="s">
        <v>108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231</v>
      </c>
      <c r="D119" s="162"/>
      <c r="E119" s="161"/>
      <c r="F119" s="26">
        <f>F120+F135+F139</f>
        <v>125300.45999999999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230</v>
      </c>
      <c r="D120" s="162"/>
      <c r="E120" s="161"/>
      <c r="F120" s="26">
        <f>F121+F128+F132</f>
        <v>99398.98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A121" s="184" t="s">
        <v>229</v>
      </c>
      <c r="B121" s="3" t="s">
        <v>196</v>
      </c>
      <c r="C121" s="163" t="s">
        <v>228</v>
      </c>
      <c r="D121" s="162"/>
      <c r="E121" s="161"/>
      <c r="F121" s="26">
        <f>SUM(F122:G127)</f>
        <v>95411.5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227</v>
      </c>
      <c r="B122" s="3" t="s">
        <v>173</v>
      </c>
      <c r="C122" s="183" t="s">
        <v>226</v>
      </c>
      <c r="D122" s="182"/>
      <c r="E122" s="181"/>
      <c r="F122" s="31">
        <f>SUMIF('[1]TCE - ANEXO IV - Preencher'!$D:$D,'CONTÁBIL- FINANCEIRA '!A121,'[1]TCE - ANEXO IV - Preencher'!$N:$N)</f>
        <v>43438</v>
      </c>
      <c r="G122" s="30"/>
      <c r="H122" s="57" t="s">
        <v>108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225</v>
      </c>
      <c r="B123" s="3" t="s">
        <v>196</v>
      </c>
      <c r="C123" s="183" t="s">
        <v>224</v>
      </c>
      <c r="D123" s="182"/>
      <c r="E123" s="181"/>
      <c r="F123" s="31">
        <f>SUMIF('[1]TCE - ANEXO IV - Preencher'!$D:$D,'CONTÁBIL- FINANCEIRA '!A122,'[1]TCE - ANEXO IV - Preencher'!$N:$N)</f>
        <v>0</v>
      </c>
      <c r="G123" s="30"/>
      <c r="H123" s="57" t="s">
        <v>108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223</v>
      </c>
      <c r="B124" s="3" t="s">
        <v>222</v>
      </c>
      <c r="C124" s="183" t="s">
        <v>221</v>
      </c>
      <c r="D124" s="182"/>
      <c r="E124" s="181"/>
      <c r="F124" s="31">
        <f>SUMIF('[1]TCE - ANEXO IV - Preencher'!$D:$D,'CONTÁBIL- FINANCEIRA '!A123,'[1]TCE - ANEXO IV - Preencher'!$N:$N)</f>
        <v>51973.5</v>
      </c>
      <c r="G124" s="30"/>
      <c r="H124" s="57" t="s">
        <v>108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220</v>
      </c>
      <c r="B125" s="3" t="s">
        <v>219</v>
      </c>
      <c r="C125" s="183" t="s">
        <v>218</v>
      </c>
      <c r="D125" s="182"/>
      <c r="E125" s="181"/>
      <c r="F125" s="31">
        <f>SUMIF('[1]TCE - ANEXO IV - Preencher'!$D:$D,'CONTÁBIL- FINANCEIRA '!A124,'[1]TCE - ANEXO IV - Preencher'!$N:$N)</f>
        <v>0</v>
      </c>
      <c r="G125" s="30"/>
      <c r="H125" s="57" t="s">
        <v>108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217</v>
      </c>
      <c r="B126" s="3" t="s">
        <v>164</v>
      </c>
      <c r="C126" s="183" t="s">
        <v>216</v>
      </c>
      <c r="D126" s="182"/>
      <c r="E126" s="181"/>
      <c r="F126" s="31">
        <f>SUMIF('[1]TCE - ANEXO IV - Preencher'!$D:$D,'CONTÁBIL- FINANCEIRA '!A125,'[1]TCE - ANEXO IV - Preencher'!$N:$N)</f>
        <v>0</v>
      </c>
      <c r="G126" s="30"/>
      <c r="H126" s="57" t="s">
        <v>108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4"/>
      <c r="B127" s="3"/>
      <c r="C127" s="183" t="s">
        <v>215</v>
      </c>
      <c r="D127" s="182"/>
      <c r="E127" s="181"/>
      <c r="F127" s="31">
        <f>SUMIF('[1]TCE - ANEXO IV - Preencher'!$D:$D,'CONTÁBIL- FINANCEIRA '!A126,'[1]TCE - ANEXO IV - Preencher'!$N:$N)</f>
        <v>0</v>
      </c>
      <c r="G127" s="30"/>
      <c r="H127" s="57" t="s">
        <v>108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A128" s="184" t="s">
        <v>214</v>
      </c>
      <c r="B128" s="3" t="s">
        <v>199</v>
      </c>
      <c r="C128" s="163" t="s">
        <v>213</v>
      </c>
      <c r="D128" s="162"/>
      <c r="E128" s="161"/>
      <c r="F128" s="26">
        <f>SUM(F129:G131)</f>
        <v>3987.48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4" t="s">
        <v>212</v>
      </c>
      <c r="B129" s="3" t="s">
        <v>160</v>
      </c>
      <c r="C129" s="183" t="s">
        <v>211</v>
      </c>
      <c r="D129" s="182"/>
      <c r="E129" s="181"/>
      <c r="F129" s="31">
        <f>'[1]RPA - Preencher'!K2</f>
        <v>0</v>
      </c>
      <c r="G129" s="30"/>
      <c r="H129" s="57" t="s">
        <v>151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210</v>
      </c>
      <c r="B130" s="3" t="s">
        <v>199</v>
      </c>
      <c r="C130" s="183" t="s">
        <v>209</v>
      </c>
      <c r="D130" s="182"/>
      <c r="E130" s="181"/>
      <c r="F130" s="31">
        <f>'[1]RPA - Preencher'!K3</f>
        <v>3987.48</v>
      </c>
      <c r="G130" s="30"/>
      <c r="H130" s="57" t="s">
        <v>151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/>
      <c r="B131" s="3"/>
      <c r="C131" s="183" t="s">
        <v>208</v>
      </c>
      <c r="D131" s="182"/>
      <c r="E131" s="181"/>
      <c r="F131" s="31">
        <f>'[1]RPA - Preencher'!K4</f>
        <v>0</v>
      </c>
      <c r="G131" s="30"/>
      <c r="H131" s="57" t="s">
        <v>151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A132" s="184" t="s">
        <v>207</v>
      </c>
      <c r="B132" s="3" t="s">
        <v>196</v>
      </c>
      <c r="C132" s="163" t="s">
        <v>206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205</v>
      </c>
      <c r="B133" s="3" t="s">
        <v>196</v>
      </c>
      <c r="C133" s="183" t="s">
        <v>204</v>
      </c>
      <c r="D133" s="182"/>
      <c r="E133" s="181"/>
      <c r="F133" s="31">
        <f>SUMIF('[1]TCE - ANEXO IV - Preencher'!$D:$D,'CONTÁBIL- FINANCEIRA '!A132,'[1]TCE - ANEXO IV - Preencher'!$N:$N)</f>
        <v>0</v>
      </c>
      <c r="G133" s="30"/>
      <c r="H133" s="57" t="s">
        <v>108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4"/>
      <c r="B134" s="3"/>
      <c r="C134" s="183" t="s">
        <v>203</v>
      </c>
      <c r="D134" s="182"/>
      <c r="E134" s="181"/>
      <c r="F134" s="31">
        <f>SUMIF('[1]TCE - ANEXO IV - Preencher'!$D:$D,'CONTÁBIL- FINANCEIRA '!A133,'[1]TCE - ANEXO IV - Preencher'!$N:$N)</f>
        <v>0</v>
      </c>
      <c r="G134" s="30"/>
      <c r="H134" s="57" t="s">
        <v>108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A135" s="184" t="s">
        <v>202</v>
      </c>
      <c r="B135" s="3" t="s">
        <v>196</v>
      </c>
      <c r="C135" s="163" t="s">
        <v>201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4" t="s">
        <v>200</v>
      </c>
      <c r="B136" s="3" t="s">
        <v>199</v>
      </c>
      <c r="C136" s="183" t="s">
        <v>198</v>
      </c>
      <c r="D136" s="182"/>
      <c r="E136" s="181"/>
      <c r="F136" s="31">
        <f>SUMIF('[1]TCE - ANEXO IV - Preencher'!$D:$D,'CONTÁBIL- FINANCEIRA '!A135,'[1]TCE - ANEXO IV - Preencher'!$N:$N)</f>
        <v>0</v>
      </c>
      <c r="G136" s="30"/>
      <c r="H136" s="57" t="s">
        <v>108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184" t="s">
        <v>197</v>
      </c>
      <c r="B137" s="3" t="s">
        <v>196</v>
      </c>
      <c r="C137" s="183" t="s">
        <v>195</v>
      </c>
      <c r="D137" s="182"/>
      <c r="E137" s="181"/>
      <c r="F137" s="31">
        <f>'[1]RPA - Preencher'!K5</f>
        <v>0</v>
      </c>
      <c r="G137" s="30"/>
      <c r="H137" s="57" t="s">
        <v>151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4"/>
      <c r="B138" s="3"/>
      <c r="C138" s="183" t="s">
        <v>194</v>
      </c>
      <c r="D138" s="182"/>
      <c r="E138" s="181"/>
      <c r="F138" s="31">
        <f>SUMIF('[1]TCE - ANEXO IV - Preencher'!$D:$D,'CONTÁBIL- FINANCEIRA '!A137,'[1]TCE - ANEXO IV - Preencher'!$N:$N)</f>
        <v>0</v>
      </c>
      <c r="G138" s="30"/>
      <c r="H138" s="57" t="s">
        <v>108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193</v>
      </c>
      <c r="D139" s="162"/>
      <c r="E139" s="161"/>
      <c r="F139" s="26">
        <f>F140+F153</f>
        <v>25901.48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192</v>
      </c>
      <c r="D140" s="162"/>
      <c r="E140" s="161"/>
      <c r="F140" s="26">
        <f>F141+SUM(F145:F152)</f>
        <v>24653.599999999999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A141" s="184" t="s">
        <v>191</v>
      </c>
      <c r="B141" s="3" t="s">
        <v>186</v>
      </c>
      <c r="C141" s="163" t="s">
        <v>190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189</v>
      </c>
      <c r="B142" s="3" t="s">
        <v>186</v>
      </c>
      <c r="C142" s="183" t="s">
        <v>188</v>
      </c>
      <c r="D142" s="182"/>
      <c r="E142" s="181"/>
      <c r="F142" s="31">
        <f>SUMIF('[1]TCE - ANEXO IV - Preencher'!$D:$D,'CONTÁBIL- FINANCEIRA '!A141,'[1]TCE - ANEXO IV - Preencher'!$N:$N)</f>
        <v>0</v>
      </c>
      <c r="G142" s="30"/>
      <c r="H142" s="57" t="s">
        <v>108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187</v>
      </c>
      <c r="B143" s="3" t="s">
        <v>186</v>
      </c>
      <c r="C143" s="183" t="s">
        <v>185</v>
      </c>
      <c r="D143" s="182"/>
      <c r="E143" s="181"/>
      <c r="F143" s="31">
        <f>SUMIF('[1]TCE - ANEXO IV - Preencher'!$D:$D,'CONTÁBIL- FINANCEIRA '!A142,'[1]TCE - ANEXO IV - Preencher'!$N:$N)</f>
        <v>0</v>
      </c>
      <c r="G143" s="30"/>
      <c r="H143" s="57" t="s">
        <v>108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184</v>
      </c>
      <c r="B144" s="3" t="s">
        <v>170</v>
      </c>
      <c r="C144" s="183" t="s">
        <v>183</v>
      </c>
      <c r="D144" s="182"/>
      <c r="E144" s="181"/>
      <c r="F144" s="31">
        <f>SUMIF('[1]TCE - ANEXO IV - Preencher'!$D:$D,'CONTÁBIL- FINANCEIRA '!A143,'[1]TCE - ANEXO IV - Preencher'!$N:$N)</f>
        <v>0</v>
      </c>
      <c r="G144" s="30"/>
      <c r="H144" s="57" t="s">
        <v>108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182</v>
      </c>
      <c r="B145" s="3" t="s">
        <v>181</v>
      </c>
      <c r="C145" s="183" t="s">
        <v>180</v>
      </c>
      <c r="D145" s="182"/>
      <c r="E145" s="181"/>
      <c r="F145" s="31">
        <f>SUMIF('[1]TCE - ANEXO IV - Preencher'!$D:$D,'CONTÁBIL- FINANCEIRA '!A144,'[1]TCE - ANEXO IV - Preencher'!$N:$N)</f>
        <v>122.47</v>
      </c>
      <c r="G145" s="30"/>
      <c r="H145" s="57" t="s">
        <v>108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179</v>
      </c>
      <c r="B146" s="3" t="s">
        <v>178</v>
      </c>
      <c r="C146" s="183" t="s">
        <v>177</v>
      </c>
      <c r="D146" s="182"/>
      <c r="E146" s="181"/>
      <c r="F146" s="31">
        <f>SUMIF('[1]TCE - ANEXO IV - Preencher'!$D:$D,'CONTÁBIL- FINANCEIRA '!A145,'[1]TCE - ANEXO IV - Preencher'!$N:$N)</f>
        <v>16620.16</v>
      </c>
      <c r="G146" s="30"/>
      <c r="H146" s="57" t="s">
        <v>108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176</v>
      </c>
      <c r="B147" s="3" t="s">
        <v>164</v>
      </c>
      <c r="C147" s="183" t="s">
        <v>175</v>
      </c>
      <c r="D147" s="182"/>
      <c r="E147" s="181"/>
      <c r="F147" s="31">
        <f>SUMIF('[1]TCE - ANEXO IV - Preencher'!$D:$D,'CONTÁBIL- FINANCEIRA '!A146,'[1]TCE - ANEXO IV - Preencher'!$N:$N)</f>
        <v>0</v>
      </c>
      <c r="G147" s="30"/>
      <c r="H147" s="57" t="s">
        <v>108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174</v>
      </c>
      <c r="B148" s="3" t="s">
        <v>173</v>
      </c>
      <c r="C148" s="183" t="s">
        <v>172</v>
      </c>
      <c r="D148" s="182"/>
      <c r="E148" s="181"/>
      <c r="F148" s="31">
        <f>SUMIF('[1]TCE - ANEXO IV - Preencher'!$D:$D,'CONTÁBIL- FINANCEIRA '!A147,'[1]TCE - ANEXO IV - Preencher'!$N:$N)</f>
        <v>0</v>
      </c>
      <c r="G148" s="30"/>
      <c r="H148" s="57" t="s">
        <v>108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171</v>
      </c>
      <c r="B149" s="3" t="s">
        <v>170</v>
      </c>
      <c r="C149" s="183" t="s">
        <v>169</v>
      </c>
      <c r="D149" s="182"/>
      <c r="E149" s="181"/>
      <c r="F149" s="31">
        <f>SUMIF('[1]TCE - ANEXO IV - Preencher'!$D:$D,'CONTÁBIL- FINANCEIRA '!A148,'[1]TCE - ANEXO IV - Preencher'!$N:$N)</f>
        <v>5797.26</v>
      </c>
      <c r="G149" s="30"/>
      <c r="H149" s="57" t="s">
        <v>108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168</v>
      </c>
      <c r="B150" s="3" t="s">
        <v>167</v>
      </c>
      <c r="C150" s="183" t="s">
        <v>166</v>
      </c>
      <c r="D150" s="182"/>
      <c r="E150" s="181"/>
      <c r="F150" s="31">
        <f>SUMIF('[1]TCE - ANEXO IV - Preencher'!$D:$D,'CONTÁBIL- FINANCEIRA '!A149,'[1]TCE - ANEXO IV - Preencher'!$N:$N)</f>
        <v>0</v>
      </c>
      <c r="G150" s="30"/>
      <c r="H150" s="57" t="s">
        <v>108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165</v>
      </c>
      <c r="B151" s="3" t="s">
        <v>164</v>
      </c>
      <c r="C151" s="183" t="s">
        <v>163</v>
      </c>
      <c r="D151" s="182"/>
      <c r="E151" s="181"/>
      <c r="F151" s="31">
        <f>SUMIF('[1]TCE - ANEXO IV - Preencher'!$D:$D,'CONTÁBIL- FINANCEIRA '!A150,'[1]TCE - ANEXO IV - Preencher'!$N:$N)</f>
        <v>0</v>
      </c>
      <c r="G151" s="30"/>
      <c r="H151" s="57" t="s">
        <v>108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4"/>
      <c r="B152" s="3"/>
      <c r="C152" s="183" t="s">
        <v>162</v>
      </c>
      <c r="D152" s="182"/>
      <c r="E152" s="181"/>
      <c r="F152" s="31">
        <f>SUMIF('[1]TCE - ANEXO IV - Preencher'!$D:$D,'CONTÁBIL- FINANCEIRA '!A151,'[1]TCE - ANEXO IV - Preencher'!$N:$N)</f>
        <v>2113.71</v>
      </c>
      <c r="G152" s="30"/>
      <c r="H152" s="57" t="s">
        <v>108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A153" s="4" t="s">
        <v>161</v>
      </c>
      <c r="B153" s="3" t="s">
        <v>160</v>
      </c>
      <c r="C153" s="163" t="s">
        <v>159</v>
      </c>
      <c r="D153" s="162"/>
      <c r="E153" s="161"/>
      <c r="F153" s="26">
        <f>SUM(F154:G156)</f>
        <v>1247.8800000000001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158</v>
      </c>
      <c r="B154" s="3" t="s">
        <v>157</v>
      </c>
      <c r="C154" s="183" t="s">
        <v>156</v>
      </c>
      <c r="D154" s="182"/>
      <c r="E154" s="181"/>
      <c r="F154" s="31">
        <f>'[1]RPA - Preencher'!K6</f>
        <v>0</v>
      </c>
      <c r="G154" s="30"/>
      <c r="H154" s="57" t="s">
        <v>151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155</v>
      </c>
      <c r="B155" s="3" t="s">
        <v>154</v>
      </c>
      <c r="C155" s="183" t="s">
        <v>153</v>
      </c>
      <c r="D155" s="182"/>
      <c r="E155" s="181"/>
      <c r="F155" s="31">
        <f>'[1]RPA - Preencher'!K7</f>
        <v>1247.8800000000001</v>
      </c>
      <c r="G155" s="30"/>
      <c r="H155" s="57" t="s">
        <v>151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/>
      <c r="B156" s="3"/>
      <c r="C156" s="183" t="s">
        <v>152</v>
      </c>
      <c r="D156" s="182"/>
      <c r="E156" s="181"/>
      <c r="F156" s="31">
        <f>'[1]RPA - Preencher'!K8</f>
        <v>0</v>
      </c>
      <c r="G156" s="30"/>
      <c r="H156" s="57" t="s">
        <v>151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150</v>
      </c>
      <c r="D157" s="162"/>
      <c r="E157" s="161"/>
      <c r="F157" s="26">
        <f>F158+F165</f>
        <v>5750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149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A159" s="4" t="s">
        <v>148</v>
      </c>
      <c r="B159" s="3" t="s">
        <v>143</v>
      </c>
      <c r="C159" s="163" t="s">
        <v>147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146</v>
      </c>
      <c r="B160" s="3" t="s">
        <v>143</v>
      </c>
      <c r="C160" s="183" t="s">
        <v>145</v>
      </c>
      <c r="D160" s="182"/>
      <c r="E160" s="181"/>
      <c r="F160" s="31">
        <f>SUMIF('[1]TCE - ANEXO IV - Preencher'!$D:$D,'CONTÁBIL- FINANCEIRA '!A159,'[1]TCE - ANEXO IV - Preencher'!$N:$N)</f>
        <v>0</v>
      </c>
      <c r="G160" s="30"/>
      <c r="H160" s="57" t="s">
        <v>108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144</v>
      </c>
      <c r="B161" s="3" t="s">
        <v>143</v>
      </c>
      <c r="C161" s="183" t="s">
        <v>142</v>
      </c>
      <c r="D161" s="182"/>
      <c r="E161" s="181"/>
      <c r="F161" s="31">
        <f>SUMIF('[1]TCE - ANEXO IV - Preencher'!$D:$D,'CONTÁBIL- FINANCEIRA '!A160,'[1]TCE - ANEXO IV - Preencher'!$N:$N)</f>
        <v>0</v>
      </c>
      <c r="G161" s="30"/>
      <c r="H161" s="57" t="s">
        <v>108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141</v>
      </c>
      <c r="B162" s="3" t="s">
        <v>140</v>
      </c>
      <c r="C162" s="183" t="s">
        <v>139</v>
      </c>
      <c r="D162" s="182"/>
      <c r="E162" s="181"/>
      <c r="F162" s="31">
        <f>SUMIF('[1]TCE - ANEXO IV - Preencher'!$D:$D,'CONTÁBIL- FINANCEIRA '!A161,'[1]TCE - ANEXO IV - Preencher'!$N:$N)</f>
        <v>0</v>
      </c>
      <c r="G162" s="30"/>
      <c r="H162" s="57" t="s">
        <v>108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138</v>
      </c>
      <c r="B163" s="3" t="s">
        <v>137</v>
      </c>
      <c r="C163" s="183" t="s">
        <v>136</v>
      </c>
      <c r="D163" s="182"/>
      <c r="E163" s="181"/>
      <c r="F163" s="31">
        <f>SUMIF('[1]TCE - ANEXO IV - Preencher'!$D:$D,'CONTÁBIL- FINANCEIRA '!A162,'[1]TCE - ANEXO IV - Preencher'!$N:$N)</f>
        <v>0</v>
      </c>
      <c r="G163" s="30"/>
      <c r="H163" s="57" t="s">
        <v>108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/>
      <c r="B164" s="3"/>
      <c r="C164" s="183" t="s">
        <v>135</v>
      </c>
      <c r="D164" s="182"/>
      <c r="E164" s="181"/>
      <c r="F164" s="31">
        <f>SUMIF('[1]TCE - ANEXO IV - Preencher'!$D:$D,'CONTÁBIL- FINANCEIRA '!A163,'[1]TCE - ANEXO IV - Preencher'!$N:$N)</f>
        <v>0</v>
      </c>
      <c r="G164" s="30"/>
      <c r="H164" s="57" t="s">
        <v>108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134</v>
      </c>
      <c r="D165" s="162"/>
      <c r="E165" s="161"/>
      <c r="F165" s="26">
        <f>F166+F171+F172+F173</f>
        <v>5750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A166" s="184" t="s">
        <v>133</v>
      </c>
      <c r="B166" s="3" t="s">
        <v>126</v>
      </c>
      <c r="C166" s="163" t="s">
        <v>132</v>
      </c>
      <c r="D166" s="162"/>
      <c r="E166" s="161"/>
      <c r="F166" s="26">
        <f>SUM(F167:G170)</f>
        <v>5750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131</v>
      </c>
      <c r="B167" s="3" t="s">
        <v>126</v>
      </c>
      <c r="C167" s="183" t="s">
        <v>130</v>
      </c>
      <c r="D167" s="182"/>
      <c r="E167" s="181"/>
      <c r="F167" s="31">
        <f>SUMIF('[1]TCE - ANEXO IV - Preencher'!$D:$D,'CONTÁBIL- FINANCEIRA '!A166,'[1]TCE - ANEXO IV - Preencher'!$N:$N)</f>
        <v>0</v>
      </c>
      <c r="G167" s="30"/>
      <c r="H167" s="57" t="s">
        <v>108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129</v>
      </c>
      <c r="B168" s="3" t="s">
        <v>126</v>
      </c>
      <c r="C168" s="183" t="s">
        <v>128</v>
      </c>
      <c r="D168" s="182"/>
      <c r="E168" s="181"/>
      <c r="F168" s="31">
        <f>SUMIF('[1]TCE - ANEXO IV - Preencher'!$D:$D,'CONTÁBIL- FINANCEIRA '!A167,'[1]TCE - ANEXO IV - Preencher'!$N:$N)</f>
        <v>650</v>
      </c>
      <c r="G168" s="30"/>
      <c r="H168" s="57" t="s">
        <v>108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127</v>
      </c>
      <c r="B169" s="3" t="s">
        <v>126</v>
      </c>
      <c r="C169" s="183" t="s">
        <v>125</v>
      </c>
      <c r="D169" s="182"/>
      <c r="E169" s="181"/>
      <c r="F169" s="31">
        <f>SUMIF('[1]TCE - ANEXO IV - Preencher'!$D:$D,'CONTÁBIL- FINANCEIRA '!A168,'[1]TCE - ANEXO IV - Preencher'!$N:$N)</f>
        <v>5100</v>
      </c>
      <c r="G169" s="30"/>
      <c r="H169" s="57" t="s">
        <v>108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124</v>
      </c>
      <c r="B170" s="3" t="s">
        <v>123</v>
      </c>
      <c r="C170" s="183" t="s">
        <v>122</v>
      </c>
      <c r="D170" s="182"/>
      <c r="E170" s="181"/>
      <c r="F170" s="31">
        <f>SUMIF('[1]TCE - ANEXO IV - Preencher'!$D:$D,'CONTÁBIL- FINANCEIRA '!A169,'[1]TCE - ANEXO IV - Preencher'!$N:$N)</f>
        <v>0</v>
      </c>
      <c r="G170" s="30"/>
      <c r="H170" s="57" t="s">
        <v>108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121</v>
      </c>
      <c r="B171" s="3" t="s">
        <v>120</v>
      </c>
      <c r="C171" s="183" t="s">
        <v>119</v>
      </c>
      <c r="D171" s="182"/>
      <c r="E171" s="181"/>
      <c r="F171" s="31">
        <f>SUMIF('[1]TCE - ANEXO IV - Preencher'!$D:$D,'CONTÁBIL- FINANCEIRA '!A170,'[1]TCE - ANEXO IV - Preencher'!$N:$N)</f>
        <v>0</v>
      </c>
      <c r="G171" s="30"/>
      <c r="H171" s="57" t="s">
        <v>108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118</v>
      </c>
      <c r="B172" s="3" t="s">
        <v>117</v>
      </c>
      <c r="C172" s="183" t="s">
        <v>116</v>
      </c>
      <c r="D172" s="182"/>
      <c r="E172" s="181"/>
      <c r="F172" s="31">
        <f>SUMIF('[1]TCE - ANEXO IV - Preencher'!$D:$D,'CONTÁBIL- FINANCEIRA '!A171,'[1]TCE - ANEXO IV - Preencher'!$N:$N)</f>
        <v>0</v>
      </c>
      <c r="G172" s="30"/>
      <c r="H172" s="57" t="s">
        <v>108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4"/>
      <c r="B173" s="3"/>
      <c r="C173" s="183" t="s">
        <v>115</v>
      </c>
      <c r="D173" s="182"/>
      <c r="E173" s="181"/>
      <c r="F173" s="31">
        <f>SUMIF('[1]TCE - ANEXO IV - Preencher'!$D:$D,'CONTÁBIL- FINANCEIRA '!A172,'[1]TCE - ANEXO IV - Preencher'!$N:$N)</f>
        <v>0</v>
      </c>
      <c r="G173" s="30"/>
      <c r="H173" s="57" t="s">
        <v>108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A174" s="4" t="s">
        <v>114</v>
      </c>
      <c r="B174" s="3">
        <v>6</v>
      </c>
      <c r="C174" s="180" t="s">
        <v>113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112</v>
      </c>
      <c r="B175" s="3">
        <v>6</v>
      </c>
      <c r="C175" s="163" t="s">
        <v>111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110</v>
      </c>
      <c r="B176" s="3">
        <v>7</v>
      </c>
      <c r="C176" s="163" t="s">
        <v>109</v>
      </c>
      <c r="D176" s="162"/>
      <c r="E176" s="161"/>
      <c r="F176" s="26">
        <f>'[1]TCE - ANEXO IV - Preencher'!Q98</f>
        <v>0</v>
      </c>
      <c r="G176" s="25"/>
      <c r="H176" s="57" t="s">
        <v>108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A177" s="4" t="s">
        <v>107</v>
      </c>
      <c r="B177" s="3">
        <v>6</v>
      </c>
      <c r="C177" s="163" t="s">
        <v>106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105</v>
      </c>
      <c r="D178" s="172"/>
      <c r="E178" s="171"/>
      <c r="F178" s="170">
        <f>F31+F57+F66+F83+F102+F119+F157+F174+F175+F176+F177</f>
        <v>475259.83840000001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A179" s="4" t="s">
        <v>16</v>
      </c>
      <c r="B179" s="3"/>
      <c r="C179" s="173" t="s">
        <v>104</v>
      </c>
      <c r="D179" s="172"/>
      <c r="E179" s="171"/>
      <c r="F179" s="170">
        <f>IF('[1]SALDO DE ESTOQUE'!F6="",0,IF('[1]SALDO DE ESTOQUE'!F6="Correto",F28-F178,"Corrigir aba Saldo de Estoque"))</f>
        <v>-20015.658400000015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A180" s="4" t="s">
        <v>103</v>
      </c>
      <c r="B180" s="3"/>
      <c r="C180" s="163" t="s">
        <v>102</v>
      </c>
      <c r="D180" s="162"/>
      <c r="E180" s="161"/>
      <c r="F180" s="175">
        <f>F264-F265-F266-F267</f>
        <v>21435.909640000005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101</v>
      </c>
      <c r="D181" s="172"/>
      <c r="E181" s="171"/>
      <c r="F181" s="170">
        <f>F178+F180</f>
        <v>496695.74804000003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100</v>
      </c>
      <c r="D182" s="172"/>
      <c r="E182" s="171"/>
      <c r="F182" s="170">
        <f>IF('[1]SALDO DE ESTOQUE'!F6="",0,IF('[1]SALDO DE ESTOQUE'!F6="Correto",F28-F181,"Corrigir aba Saldo de Estoque"))</f>
        <v>-41451.568040000042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99</v>
      </c>
      <c r="D183" s="166"/>
      <c r="E183" s="165"/>
      <c r="F183" s="31">
        <f>'[1]RELAÇÃO DESPESAS PAGAS'!S16</f>
        <v>0</v>
      </c>
      <c r="G183" s="30"/>
      <c r="H183" s="57" t="s">
        <v>20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98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97</v>
      </c>
      <c r="D185" s="162"/>
      <c r="E185" s="161"/>
      <c r="F185" s="26">
        <f>IF($G$4=1,0,[1]Turnover!C16)</f>
        <v>2.2471910112359552</v>
      </c>
      <c r="G185" s="25"/>
      <c r="H185" s="57" t="s">
        <v>96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A186" s="4"/>
      <c r="B186" s="3"/>
      <c r="C186" s="159" t="s">
        <v>95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A187" s="4"/>
      <c r="B187" s="3"/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A188" s="4"/>
      <c r="B188" s="3"/>
      <c r="C188" s="18"/>
      <c r="D188" s="17" t="s">
        <v>94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A189" s="4"/>
      <c r="B189" s="3"/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44682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93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92</v>
      </c>
      <c r="D195" s="141"/>
      <c r="E195" s="140" t="s">
        <v>91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UPAE- Arruda - Deputado Antônio Luiz Filho</v>
      </c>
      <c r="D196" s="102"/>
      <c r="E196" s="136" t="str">
        <f>IF(E7=0,"",E7)</f>
        <v>ADRIANA BEZERRA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90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89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46</v>
      </c>
      <c r="D201" s="125"/>
      <c r="E201" s="124"/>
      <c r="F201" s="31">
        <f>'[1]FUNDO FIXO - CAIXA'!D11</f>
        <v>0</v>
      </c>
      <c r="G201" s="30"/>
      <c r="H201" s="57" t="s">
        <v>88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86</v>
      </c>
      <c r="D202" s="125"/>
      <c r="E202" s="124"/>
      <c r="F202" s="31">
        <f>'[1]FUNDO FIXO - CAIXA'!F19</f>
        <v>0</v>
      </c>
      <c r="G202" s="30"/>
      <c r="H202" s="57" t="s">
        <v>88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85</v>
      </c>
      <c r="D203" s="125"/>
      <c r="E203" s="124"/>
      <c r="F203" s="31">
        <f>'[1]FUNDO FIXO - CAIXA'!E13</f>
        <v>0</v>
      </c>
      <c r="G203" s="30"/>
      <c r="H203" s="57" t="s">
        <v>88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84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87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46</v>
      </c>
      <c r="D208" s="125"/>
      <c r="E208" s="124"/>
      <c r="F208" s="59">
        <v>10.01</v>
      </c>
      <c r="G208" s="58"/>
      <c r="H208" s="57" t="s">
        <v>34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86</v>
      </c>
      <c r="D209" s="125"/>
      <c r="E209" s="124"/>
      <c r="F209" s="31">
        <f>'[1]RELAÇÃO DESPESAS PAGAS'!$O$2</f>
        <v>914887.35999999987</v>
      </c>
      <c r="G209" s="30"/>
      <c r="H209" s="57" t="s">
        <v>77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85</v>
      </c>
      <c r="D210" s="125"/>
      <c r="E210" s="124"/>
      <c r="F210" s="59">
        <v>914887.36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84</v>
      </c>
      <c r="D211" s="28"/>
      <c r="E211" s="27"/>
      <c r="F211" s="26">
        <f>F208-F209+F210</f>
        <v>10.010000000125729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83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46</v>
      </c>
      <c r="D216" s="125"/>
      <c r="E216" s="124"/>
      <c r="F216" s="59">
        <v>9882.24</v>
      </c>
      <c r="G216" s="58"/>
      <c r="H216" s="57" t="s">
        <v>34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82</v>
      </c>
      <c r="D217" s="125"/>
      <c r="E217" s="124"/>
      <c r="F217" s="59">
        <v>455869.42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81</v>
      </c>
      <c r="D218" s="125"/>
      <c r="E218" s="124"/>
      <c r="F218" s="31">
        <f>'[1]RELAÇÃO DESPESAS PAGAS'!$S$23+'[1]RELAÇÃO DESPESAS PAGAS'!S32</f>
        <v>455207.92</v>
      </c>
      <c r="G218" s="30"/>
      <c r="H218" s="57" t="s">
        <v>77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80</v>
      </c>
      <c r="D219" s="125"/>
      <c r="E219" s="124"/>
      <c r="F219" s="31">
        <f>F20+F21</f>
        <v>36.26</v>
      </c>
      <c r="G219" s="30"/>
      <c r="H219" s="57" t="s">
        <v>79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78</v>
      </c>
      <c r="D220" s="125"/>
      <c r="E220" s="124"/>
      <c r="F220" s="31">
        <f>'[1]RELAÇÃO DESPESAS PAGAS'!$S$14</f>
        <v>17.11</v>
      </c>
      <c r="G220" s="30"/>
      <c r="H220" s="57" t="s">
        <v>77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76</v>
      </c>
      <c r="D221" s="28"/>
      <c r="E221" s="27"/>
      <c r="F221" s="26">
        <f>F216-F217+F218+F219-F220</f>
        <v>9239.8899999999903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75</v>
      </c>
      <c r="D223" s="28"/>
      <c r="E223" s="27"/>
      <c r="F223" s="26">
        <f>F221+F211+F204</f>
        <v>9249.9000000001161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74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73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72</v>
      </c>
      <c r="D228" s="103"/>
      <c r="E228" s="114"/>
      <c r="F228" s="31">
        <f>'[1]RELAÇÃO DESPESAS PAGAS'!$S$6</f>
        <v>0</v>
      </c>
      <c r="G228" s="30"/>
      <c r="H228" s="57" t="s">
        <v>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71</v>
      </c>
      <c r="D229" s="103"/>
      <c r="E229" s="114"/>
      <c r="F229" s="31">
        <f>'[1]RELAÇÃO DESPESAS PAGAS'!$S$48</f>
        <v>0</v>
      </c>
      <c r="G229" s="30"/>
      <c r="H229" s="57" t="s">
        <v>68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70</v>
      </c>
      <c r="D230" s="115"/>
      <c r="E230" s="114"/>
      <c r="F230" s="31">
        <f>'[1]RELAÇÃO DESPESAS PAGAS'!S49</f>
        <v>0</v>
      </c>
      <c r="G230" s="30"/>
      <c r="H230" s="57" t="s">
        <v>68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69</v>
      </c>
      <c r="D231" s="115"/>
      <c r="E231" s="114"/>
      <c r="F231" s="31">
        <f>'[1]RELAÇÃO DESPESAS PAGAS'!$S$7</f>
        <v>0</v>
      </c>
      <c r="G231" s="30"/>
      <c r="H231" s="57" t="s">
        <v>68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67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66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65</v>
      </c>
      <c r="D237" s="103"/>
      <c r="E237" s="102"/>
      <c r="F237" s="31">
        <f>'[1]SALDO DE ESTOQUE'!D35</f>
        <v>35793.770000000004</v>
      </c>
      <c r="G237" s="30"/>
      <c r="H237" s="57" t="s">
        <v>62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64</v>
      </c>
      <c r="D238" s="103"/>
      <c r="E238" s="102"/>
      <c r="F238" s="31">
        <f>'[1]SALDO DE ESTOQUE'!D75+'[1]SALDO DE ESTOQUE'!D6</f>
        <v>37672.359999999993</v>
      </c>
      <c r="G238" s="30"/>
      <c r="H238" s="57" t="s">
        <v>62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63</v>
      </c>
      <c r="D239" s="103"/>
      <c r="E239" s="102"/>
      <c r="F239" s="31">
        <f>'[1]SALDO DE ESTOQUE'!D87</f>
        <v>0</v>
      </c>
      <c r="G239" s="30"/>
      <c r="H239" s="57" t="s">
        <v>62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61</v>
      </c>
      <c r="D240" s="28"/>
      <c r="E240" s="27"/>
      <c r="F240" s="100">
        <f>F237+F238+F239</f>
        <v>73466.13</v>
      </c>
      <c r="G240" s="99"/>
      <c r="H240" s="57" t="s">
        <v>60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59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58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57</v>
      </c>
      <c r="D245" s="75"/>
      <c r="E245" s="74"/>
      <c r="F245" s="82">
        <v>16250.93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56</v>
      </c>
      <c r="D246" s="75"/>
      <c r="E246" s="74"/>
      <c r="F246" s="84">
        <v>17599.52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55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49</v>
      </c>
      <c r="D248" s="36"/>
      <c r="E248" s="35"/>
      <c r="F248" s="92">
        <f>SUM(F245:G247)</f>
        <v>33850.449999999997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54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53</v>
      </c>
      <c r="D252" s="75"/>
      <c r="E252" s="74"/>
      <c r="F252" s="82">
        <v>123946.02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52</v>
      </c>
      <c r="D253" s="75"/>
      <c r="E253" s="74"/>
      <c r="F253" s="82">
        <v>451949.09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51</v>
      </c>
      <c r="D254" s="75"/>
      <c r="E254" s="74"/>
      <c r="F254" s="84">
        <v>38519.949999999997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8.75">
      <c r="A255" s="4"/>
      <c r="B255" s="3"/>
      <c r="C255" s="76" t="s">
        <v>50</v>
      </c>
      <c r="D255" s="75"/>
      <c r="E255" s="74"/>
      <c r="F255" s="82"/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49</v>
      </c>
      <c r="D256" s="36"/>
      <c r="E256" s="35"/>
      <c r="F256" s="26">
        <f>SUM(F252:G255)</f>
        <v>614415.05999999994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48</v>
      </c>
      <c r="D258" s="36"/>
      <c r="E258" s="35"/>
      <c r="F258" s="26">
        <f>F248+F256</f>
        <v>648265.50999999989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47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46</v>
      </c>
      <c r="D262" s="75"/>
      <c r="E262" s="74"/>
      <c r="F262" s="59">
        <v>-144651.35</v>
      </c>
      <c r="G262" s="58"/>
      <c r="H262" s="57" t="s">
        <v>34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45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44</v>
      </c>
      <c r="D264" s="75"/>
      <c r="E264" s="74"/>
      <c r="F264" s="64">
        <f>[1]Provisões!F20</f>
        <v>49388.593240000002</v>
      </c>
      <c r="G264" s="63"/>
      <c r="H264" s="57" t="s">
        <v>43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42</v>
      </c>
      <c r="D265" s="75"/>
      <c r="E265" s="74"/>
      <c r="F265" s="59">
        <f>F42</f>
        <v>15685.9316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41</v>
      </c>
      <c r="D266" s="75"/>
      <c r="E266" s="74"/>
      <c r="F266" s="59">
        <f>F46</f>
        <v>2117.6316000000002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40</v>
      </c>
      <c r="D267" s="75"/>
      <c r="E267" s="74"/>
      <c r="F267" s="59">
        <f>F50</f>
        <v>10149.1204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39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38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Núcleo'!D57,IF($C$6="Prestação_de_Contas_UNIDADE",[1]MEM.CÁLC.FP.!K6+[1]MEM.CÁLC.FP.!K9+[1]MEM.CÁLC.FP.!K12))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37</v>
      </c>
      <c r="D270" s="36"/>
      <c r="E270" s="35"/>
      <c r="F270" s="26">
        <f>F262+F263+F264-F265-F266-F267-F268+F269</f>
        <v>-123215.44035999999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36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35</v>
      </c>
      <c r="D274" s="66"/>
      <c r="E274" s="65"/>
      <c r="F274" s="59">
        <v>0</v>
      </c>
      <c r="G274" s="58"/>
      <c r="H274" s="57" t="s">
        <v>34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33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32</v>
      </c>
      <c r="D276" s="66"/>
      <c r="E276" s="65"/>
      <c r="F276" s="64">
        <f>SUM(F277:G281)</f>
        <v>0</v>
      </c>
      <c r="G276" s="63"/>
      <c r="H276" s="57" t="s">
        <v>23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/>
      <c r="B277" s="3"/>
      <c r="C277" s="62" t="s">
        <v>31</v>
      </c>
      <c r="D277" s="61"/>
      <c r="E277" s="60"/>
      <c r="F277" s="59">
        <f>SUMIF('[1]TCE - ANEXO IV - Preencher'!$D:$D,'CONTÁBIL- FINANCEIRA '!A279,'[1]TCE - ANEXO IV - Preencher'!$N:$N)</f>
        <v>0</v>
      </c>
      <c r="G277" s="58"/>
      <c r="H277" s="57" t="s">
        <v>23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/>
      <c r="B278" s="3"/>
      <c r="C278" s="62" t="s">
        <v>30</v>
      </c>
      <c r="D278" s="61"/>
      <c r="E278" s="60"/>
      <c r="F278" s="59">
        <f>SUMIF('[1]TCE - ANEXO IV - Preencher'!$D:$D,'CONTÁBIL- FINANCEIRA '!A280,'[1]TCE - ANEXO IV - Preencher'!$N:$N)</f>
        <v>0</v>
      </c>
      <c r="G278" s="58"/>
      <c r="H278" s="57" t="s">
        <v>23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29</v>
      </c>
      <c r="B279" s="3">
        <v>6</v>
      </c>
      <c r="C279" s="62" t="s">
        <v>28</v>
      </c>
      <c r="D279" s="61"/>
      <c r="E279" s="60"/>
      <c r="F279" s="59">
        <f>SUMIF('[1]TCE - ANEXO IV - Preencher'!$D:$D,'CONTÁBIL- FINANCEIRA '!A281,'[1]TCE - ANEXO IV - Preencher'!$N:$N)</f>
        <v>0</v>
      </c>
      <c r="G279" s="58"/>
      <c r="H279" s="57" t="s">
        <v>23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27</v>
      </c>
      <c r="B280" s="3">
        <v>6</v>
      </c>
      <c r="C280" s="62" t="s">
        <v>26</v>
      </c>
      <c r="D280" s="61"/>
      <c r="E280" s="60"/>
      <c r="F280" s="59">
        <f>SUMIF('[1]TCE - ANEXO IV - Preencher'!$D:$D,'CONTÁBIL- FINANCEIRA '!A282,'[1]TCE - ANEXO IV - Preencher'!$N:$N)</f>
        <v>0</v>
      </c>
      <c r="G280" s="58"/>
      <c r="H280" s="57" t="s">
        <v>23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25</v>
      </c>
      <c r="B281" s="3">
        <v>7</v>
      </c>
      <c r="C281" s="62" t="s">
        <v>24</v>
      </c>
      <c r="D281" s="61"/>
      <c r="E281" s="60"/>
      <c r="F281" s="59">
        <f>SUMIF('[1]TCE - ANEXO IV - Preencher'!$D:$D,'CONTÁBIL- FINANCEIRA '!A283,'[1]TCE - ANEXO IV - Preencher'!$N:$N)</f>
        <v>0</v>
      </c>
      <c r="G281" s="58"/>
      <c r="H281" s="57" t="s">
        <v>23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A282" s="4" t="s">
        <v>22</v>
      </c>
      <c r="B282" s="3">
        <v>6</v>
      </c>
      <c r="C282" s="49" t="s">
        <v>21</v>
      </c>
      <c r="D282" s="48"/>
      <c r="E282" s="47"/>
      <c r="F282" s="59">
        <f>'[1]RELAÇÃO DESPESAS PAGAS'!S17</f>
        <v>0</v>
      </c>
      <c r="G282" s="58"/>
      <c r="H282" s="57" t="s">
        <v>20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A283" s="4" t="s">
        <v>19</v>
      </c>
      <c r="B283" s="3">
        <v>6</v>
      </c>
      <c r="C283" s="29" t="s">
        <v>18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17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 t="s">
        <v>16</v>
      </c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342807.25839999999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0.7530184315590811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80:G280"/>
    <mergeCell ref="F281:G281"/>
    <mergeCell ref="F282:G282"/>
    <mergeCell ref="F274:G274"/>
    <mergeCell ref="F275:G275"/>
    <mergeCell ref="F276:G276"/>
    <mergeCell ref="F277:G277"/>
    <mergeCell ref="F278:G278"/>
    <mergeCell ref="F279:G279"/>
    <mergeCell ref="C274:E274"/>
    <mergeCell ref="C275:E275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C273:E273"/>
    <mergeCell ref="C283:E283"/>
    <mergeCell ref="C286:E286"/>
    <mergeCell ref="C294:E294"/>
    <mergeCell ref="C290:E290"/>
    <mergeCell ref="C296:E296"/>
    <mergeCell ref="C295:E295"/>
    <mergeCell ref="C287:E287"/>
    <mergeCell ref="C288:E288"/>
    <mergeCell ref="C289:E289"/>
    <mergeCell ref="F273:G273"/>
    <mergeCell ref="F283:G283"/>
    <mergeCell ref="F286:G286"/>
    <mergeCell ref="F290:G290"/>
    <mergeCell ref="F294:G294"/>
    <mergeCell ref="F296:G296"/>
    <mergeCell ref="F295:G295"/>
    <mergeCell ref="F287:G287"/>
    <mergeCell ref="F288:G288"/>
    <mergeCell ref="F289:G289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C51:E51"/>
    <mergeCell ref="F46:G46"/>
    <mergeCell ref="F47:G47"/>
    <mergeCell ref="F48:G48"/>
    <mergeCell ref="F49:G49"/>
    <mergeCell ref="F50:G50"/>
    <mergeCell ref="F51:G51"/>
    <mergeCell ref="F52:G52"/>
    <mergeCell ref="F57:G57"/>
    <mergeCell ref="F56:G56"/>
    <mergeCell ref="F55:G55"/>
    <mergeCell ref="F54:G54"/>
    <mergeCell ref="F53:G53"/>
    <mergeCell ref="C65:E65"/>
    <mergeCell ref="C52:E52"/>
    <mergeCell ref="C53:E53"/>
    <mergeCell ref="C54:E54"/>
    <mergeCell ref="C56:E56"/>
    <mergeCell ref="C58:E58"/>
    <mergeCell ref="C59:E59"/>
    <mergeCell ref="F65:G65"/>
    <mergeCell ref="F67:G67"/>
    <mergeCell ref="F68:G68"/>
    <mergeCell ref="F69:G69"/>
    <mergeCell ref="F58:G58"/>
    <mergeCell ref="C60:E60"/>
    <mergeCell ref="C61:E61"/>
    <mergeCell ref="C62:E62"/>
    <mergeCell ref="C63:E63"/>
    <mergeCell ref="C64:E64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38" orientation="portrait" r:id="rId1"/>
  <rowBreaks count="3" manualBreakCount="3">
    <brk id="93" max="16383" man="1"/>
    <brk id="189" max="53" man="1"/>
    <brk id="30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'[13.2 PCF PCR 05.2022 Versão 2.1.xlsx]DADOS (OCULTAR)'!#REF!</xm:f>
          </x14:formula1>
          <xm:sqref>E228:E231</xm:sqref>
        </x14:dataValidation>
        <x14:dataValidation type="list" allowBlank="1" showInputMessage="1" showErrorMessage="1">
          <x14:formula1>
            <xm:f>'[13.2 PCF PCR 05.2022 Versão 2.1.xlsx]DADOS (OCULTAR)'!#REF!</xm:f>
          </x14:formula1>
          <xm:sqref>F4:F5</xm:sqref>
        </x14:dataValidation>
        <x14:dataValidation type="list" allowBlank="1" showInputMessage="1" showErrorMessage="1">
          <x14:formula1>
            <xm:f>'[13.2 PCF PCR 05.2022 Versão 2.1.xlsx]DADOS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2022-07-06T11:23:06Z</dcterms:created>
  <dcterms:modified xsi:type="dcterms:W3CDTF">2022-07-06T11:23:18Z</dcterms:modified>
</cp:coreProperties>
</file>